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nmalt-my.sharepoint.com/personal/ineta_petraskiene_nma_lt/Documents/Desktop/VVG/2023-2027/Alytaus VVG/VPS keitimas/2026-09/Patikslinta 2/"/>
    </mc:Choice>
  </mc:AlternateContent>
  <xr:revisionPtr revIDLastSave="55" documentId="13_ncr:1_{F7169506-35E6-4CC1-9C3E-4EF042C65A89}" xr6:coauthVersionLast="47" xr6:coauthVersionMax="47" xr10:uidLastSave="{B66132D0-C707-42C3-95F6-77825C43CF71}"/>
  <bookViews>
    <workbookView xWindow="28680" yWindow="-120" windowWidth="29040" windowHeight="15720" activeTab="23" xr2:uid="{00000000-000D-0000-FFFF-FFFF00000000}"/>
  </bookViews>
  <sheets>
    <sheet name="Instrukcija" sheetId="5" r:id="rId1"/>
    <sheet name="1" sheetId="14" r:id="rId2"/>
    <sheet name="2" sheetId="17" r:id="rId3"/>
    <sheet name="3" sheetId="6" r:id="rId4"/>
    <sheet name="4" sheetId="9" r:id="rId5"/>
    <sheet name="5" sheetId="23" r:id="rId6"/>
    <sheet name="6" sheetId="4" r:id="rId7"/>
    <sheet name="7" sheetId="18" r:id="rId8"/>
    <sheet name="8" sheetId="10" r:id="rId9"/>
    <sheet name="9" sheetId="12" r:id="rId10"/>
    <sheet name="10" sheetId="2" r:id="rId11"/>
    <sheet name="11" sheetId="22" r:id="rId12"/>
    <sheet name="12" sheetId="26" r:id="rId13"/>
    <sheet name="13" sheetId="33" r:id="rId14"/>
    <sheet name="14" sheetId="31" r:id="rId15"/>
    <sheet name="15" sheetId="13" r:id="rId16"/>
    <sheet name="16" sheetId="19" r:id="rId17"/>
    <sheet name="17" sheetId="25" r:id="rId18"/>
    <sheet name="18" sheetId="34" r:id="rId19"/>
    <sheet name="4.1" sheetId="38" r:id="rId20"/>
    <sheet name="10.1" sheetId="41" r:id="rId21"/>
    <sheet name="10.2" sheetId="43" r:id="rId22"/>
    <sheet name="11.1" sheetId="36" r:id="rId23"/>
    <sheet name="15.1" sheetId="42" r:id="rId24"/>
    <sheet name="Sąrašai" sheetId="11" state="hidden" r:id="rId25"/>
    <sheet name="Lapas1" sheetId="44" r:id="rId26"/>
  </sheets>
  <definedNames>
    <definedName name="_xlnm._FilterDatabase" localSheetId="10" hidden="1">'10'!$A$5:$Y$81</definedName>
    <definedName name="_xlnm._FilterDatabase" localSheetId="20" hidden="1">'10.1'!$A$5:$R$1543</definedName>
    <definedName name="_xlnm._FilterDatabase" localSheetId="11" hidden="1">'11'!$A$5:$W$246</definedName>
    <definedName name="_xlnm._FilterDatabase" localSheetId="22" hidden="1">'11.1'!$A$23:$X$25</definedName>
    <definedName name="_xlnm._FilterDatabase" localSheetId="13" hidden="1">'13'!$A$5:$W$22</definedName>
    <definedName name="_xlnm._FilterDatabase" localSheetId="14" hidden="1">'14'!$A$5:$G$166</definedName>
    <definedName name="_xlnm._FilterDatabase" localSheetId="2" hidden="1">'2'!$A$7:$Y$50</definedName>
    <definedName name="_xlnm._FilterDatabase" localSheetId="4" hidden="1">'4'!$A$7:$Z$21</definedName>
    <definedName name="_xlnm._FilterDatabase" localSheetId="19" hidden="1">'4.1'!$A$6:$E$343</definedName>
    <definedName name="_xlnm._FilterDatabase" localSheetId="0" hidden="1">Instrukcija!$A$23:$O$47</definedName>
    <definedName name="_xlnm.Print_Area" localSheetId="1">'1'!$A$1:$D$34</definedName>
    <definedName name="_xlnm.Print_Area" localSheetId="10">'10'!$A$1:$W$70</definedName>
    <definedName name="_xlnm.Print_Area" localSheetId="20">'10.1'!$A$1:$C$1543</definedName>
    <definedName name="_xlnm.Print_Area" localSheetId="11">'11'!$A$1:$W$246</definedName>
    <definedName name="_xlnm.Print_Area" localSheetId="22">'11.1'!$A$1:$X$50</definedName>
    <definedName name="_xlnm.Print_Area" localSheetId="12">'12'!$A$1:$E$111</definedName>
    <definedName name="_xlnm.Print_Area" localSheetId="13">'13'!$A$1:$W$18</definedName>
    <definedName name="_xlnm.Print_Area" localSheetId="14">'14'!$A$1:$G$167</definedName>
    <definedName name="_xlnm.Print_Area" localSheetId="15">'15'!$A$1:$AD$30</definedName>
    <definedName name="_xlnm.Print_Area" localSheetId="16">'16'!$A$1:$H$23</definedName>
    <definedName name="_xlnm.Print_Area" localSheetId="17">'17'!$A$1:$I$16</definedName>
    <definedName name="_xlnm.Print_Area" localSheetId="18">'18'!$A$1:$D$25</definedName>
    <definedName name="_xlnm.Print_Area" localSheetId="2">'2'!$A$1:$Y$50</definedName>
    <definedName name="_xlnm.Print_Area" localSheetId="3">'3'!$A$1:$C$27</definedName>
    <definedName name="_xlnm.Print_Area" localSheetId="4">'4'!$A$1:$W$22</definedName>
    <definedName name="_xlnm.Print_Area" localSheetId="19">'4.1'!$A$1:$C$343</definedName>
    <definedName name="_xlnm.Print_Area" localSheetId="5">'5'!$A$1:$G$20</definedName>
    <definedName name="_xlnm.Print_Area" localSheetId="6">'6'!$A$1:$E$45</definedName>
    <definedName name="_xlnm.Print_Area" localSheetId="7">'7'!$A$1:$J$30</definedName>
    <definedName name="_xlnm.Print_Area" localSheetId="8">'8'!$A$1:$N$27</definedName>
    <definedName name="_xlnm.Print_Area" localSheetId="9">'9'!$A$1:$W$28</definedName>
    <definedName name="_xlnm.Print_Titles" localSheetId="10">'10'!$A:$A,'10'!$5:$7</definedName>
    <definedName name="_xlnm.Print_Titles" localSheetId="20">'10.1'!$A:$A,'10.1'!$5:$6</definedName>
    <definedName name="_xlnm.Print_Titles" localSheetId="11">'11'!$A:$A,'11'!$5:$6</definedName>
    <definedName name="_xlnm.Print_Titles" localSheetId="22">'11.1'!$A:$B</definedName>
    <definedName name="_xlnm.Print_Titles" localSheetId="12">'12'!$A:$B,'12'!$5:$6</definedName>
    <definedName name="_xlnm.Print_Titles" localSheetId="13">'13'!$A:$B</definedName>
    <definedName name="_xlnm.Print_Titles" localSheetId="14">'14'!$5:$6</definedName>
    <definedName name="_xlnm.Print_Titles" localSheetId="15">'15'!$A:$B,'15'!$5:$7</definedName>
    <definedName name="_xlnm.Print_Titles" localSheetId="23">'15.1'!$A:$B,'15.1'!#REF!</definedName>
    <definedName name="_xlnm.Print_Titles" localSheetId="2">'2'!$A:$A,'2'!$5:$6</definedName>
    <definedName name="_xlnm.Print_Titles" localSheetId="4">'4'!$A:$B,'4'!$5:$6</definedName>
    <definedName name="_xlnm.Print_Titles" localSheetId="6">'6'!$A:$A,'6'!$5:$6</definedName>
    <definedName name="_xlnm.Print_Titles" localSheetId="7">'7'!$A:$A,'7'!$5:$6</definedName>
    <definedName name="_xlnm.Print_Titles" localSheetId="8">'8'!$A:$B,'8'!$5:$6</definedName>
    <definedName name="_xlnm.Print_Titles" localSheetId="9">'9'!$A:$B,'9'!$5:$7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92" i="41" l="1"/>
  <c r="C415" i="41"/>
  <c r="E12" i="31"/>
  <c r="C78" i="42" l="1"/>
  <c r="C53" i="42"/>
  <c r="C28" i="42"/>
  <c r="B1" i="42"/>
  <c r="D46" i="5" s="1"/>
  <c r="D8" i="19"/>
  <c r="D9" i="19"/>
  <c r="D10" i="19"/>
  <c r="D11" i="19"/>
  <c r="D12" i="19"/>
  <c r="D13" i="19"/>
  <c r="D14" i="19"/>
  <c r="D15" i="19"/>
  <c r="D16" i="19"/>
  <c r="D17" i="19"/>
  <c r="D18" i="19"/>
  <c r="D7" i="19"/>
  <c r="C8" i="19"/>
  <c r="C9" i="19"/>
  <c r="C10" i="19"/>
  <c r="C11" i="19"/>
  <c r="C12" i="19"/>
  <c r="C13" i="19"/>
  <c r="C14" i="19"/>
  <c r="C15" i="19"/>
  <c r="C16" i="19"/>
  <c r="C17" i="19"/>
  <c r="C18" i="19"/>
  <c r="C7" i="19"/>
  <c r="D44" i="5"/>
  <c r="C19" i="43"/>
  <c r="C12" i="43"/>
  <c r="C11" i="43"/>
  <c r="C9" i="43"/>
  <c r="C8" i="43"/>
  <c r="C6" i="43"/>
  <c r="D58" i="42"/>
  <c r="E58" i="42"/>
  <c r="F58" i="42"/>
  <c r="G58" i="42"/>
  <c r="H58" i="42"/>
  <c r="I58" i="42"/>
  <c r="J58" i="42"/>
  <c r="K58" i="42"/>
  <c r="D59" i="42"/>
  <c r="E59" i="42"/>
  <c r="F59" i="42"/>
  <c r="G59" i="42"/>
  <c r="H59" i="42"/>
  <c r="I59" i="42"/>
  <c r="J59" i="42"/>
  <c r="K59" i="42"/>
  <c r="D60" i="42"/>
  <c r="E60" i="42"/>
  <c r="F60" i="42"/>
  <c r="G60" i="42"/>
  <c r="H60" i="42"/>
  <c r="I60" i="42"/>
  <c r="J60" i="42"/>
  <c r="K60" i="42"/>
  <c r="D61" i="42"/>
  <c r="E61" i="42"/>
  <c r="F61" i="42"/>
  <c r="G61" i="42"/>
  <c r="H61" i="42"/>
  <c r="I61" i="42"/>
  <c r="J61" i="42"/>
  <c r="K61" i="42"/>
  <c r="D62" i="42"/>
  <c r="E62" i="42"/>
  <c r="F62" i="42"/>
  <c r="G62" i="42"/>
  <c r="H62" i="42"/>
  <c r="I62" i="42"/>
  <c r="J62" i="42"/>
  <c r="K62" i="42"/>
  <c r="D63" i="42"/>
  <c r="E63" i="42"/>
  <c r="F63" i="42"/>
  <c r="G63" i="42"/>
  <c r="H63" i="42"/>
  <c r="I63" i="42"/>
  <c r="J63" i="42"/>
  <c r="K63" i="42"/>
  <c r="D64" i="42"/>
  <c r="E64" i="42"/>
  <c r="F64" i="42"/>
  <c r="G64" i="42"/>
  <c r="H64" i="42"/>
  <c r="I64" i="42"/>
  <c r="J64" i="42"/>
  <c r="K64" i="42"/>
  <c r="D65" i="42"/>
  <c r="E65" i="42"/>
  <c r="F65" i="42"/>
  <c r="G65" i="42"/>
  <c r="H65" i="42"/>
  <c r="I65" i="42"/>
  <c r="J65" i="42"/>
  <c r="K65" i="42"/>
  <c r="D66" i="42"/>
  <c r="E66" i="42"/>
  <c r="F66" i="42"/>
  <c r="G66" i="42"/>
  <c r="H66" i="42"/>
  <c r="I66" i="42"/>
  <c r="J66" i="42"/>
  <c r="K66" i="42"/>
  <c r="D67" i="42"/>
  <c r="E67" i="42"/>
  <c r="F67" i="42"/>
  <c r="G67" i="42"/>
  <c r="H67" i="42"/>
  <c r="I67" i="42"/>
  <c r="J67" i="42"/>
  <c r="K67" i="42"/>
  <c r="D68" i="42"/>
  <c r="E68" i="42"/>
  <c r="F68" i="42"/>
  <c r="G68" i="42"/>
  <c r="H68" i="42"/>
  <c r="I68" i="42"/>
  <c r="J68" i="42"/>
  <c r="K68" i="42"/>
  <c r="D69" i="42"/>
  <c r="E69" i="42"/>
  <c r="F69" i="42"/>
  <c r="G69" i="42"/>
  <c r="H69" i="42"/>
  <c r="I69" i="42"/>
  <c r="J69" i="42"/>
  <c r="K69" i="42"/>
  <c r="D70" i="42"/>
  <c r="E70" i="42"/>
  <c r="F70" i="42"/>
  <c r="G70" i="42"/>
  <c r="H70" i="42"/>
  <c r="I70" i="42"/>
  <c r="J70" i="42"/>
  <c r="K70" i="42"/>
  <c r="D71" i="42"/>
  <c r="E71" i="42"/>
  <c r="F71" i="42"/>
  <c r="G71" i="42"/>
  <c r="H71" i="42"/>
  <c r="I71" i="42"/>
  <c r="J71" i="42"/>
  <c r="K71" i="42"/>
  <c r="D72" i="42"/>
  <c r="E72" i="42"/>
  <c r="F72" i="42"/>
  <c r="G72" i="42"/>
  <c r="H72" i="42"/>
  <c r="I72" i="42"/>
  <c r="J72" i="42"/>
  <c r="K72" i="42"/>
  <c r="D73" i="42"/>
  <c r="E73" i="42"/>
  <c r="F73" i="42"/>
  <c r="G73" i="42"/>
  <c r="H73" i="42"/>
  <c r="I73" i="42"/>
  <c r="J73" i="42"/>
  <c r="K73" i="42"/>
  <c r="D74" i="42"/>
  <c r="E74" i="42"/>
  <c r="F74" i="42"/>
  <c r="G74" i="42"/>
  <c r="H74" i="42"/>
  <c r="I74" i="42"/>
  <c r="J74" i="42"/>
  <c r="K74" i="42"/>
  <c r="D75" i="42"/>
  <c r="E75" i="42"/>
  <c r="F75" i="42"/>
  <c r="G75" i="42"/>
  <c r="H75" i="42"/>
  <c r="I75" i="42"/>
  <c r="J75" i="42"/>
  <c r="K75" i="42"/>
  <c r="D76" i="42"/>
  <c r="E76" i="42"/>
  <c r="F76" i="42"/>
  <c r="G76" i="42"/>
  <c r="H76" i="42"/>
  <c r="I76" i="42"/>
  <c r="J76" i="42"/>
  <c r="K76" i="42"/>
  <c r="E57" i="42"/>
  <c r="F57" i="42"/>
  <c r="G57" i="42"/>
  <c r="H57" i="42"/>
  <c r="I57" i="42"/>
  <c r="J57" i="42"/>
  <c r="K57" i="42"/>
  <c r="D57" i="42"/>
  <c r="D33" i="42"/>
  <c r="E33" i="42"/>
  <c r="F33" i="42"/>
  <c r="G33" i="42"/>
  <c r="H33" i="42"/>
  <c r="I33" i="42"/>
  <c r="J33" i="42"/>
  <c r="K33" i="42"/>
  <c r="D34" i="42"/>
  <c r="E34" i="42"/>
  <c r="F34" i="42"/>
  <c r="G34" i="42"/>
  <c r="H34" i="42"/>
  <c r="I34" i="42"/>
  <c r="J34" i="42"/>
  <c r="K34" i="42"/>
  <c r="D35" i="42"/>
  <c r="E35" i="42"/>
  <c r="F35" i="42"/>
  <c r="G35" i="42"/>
  <c r="H35" i="42"/>
  <c r="I35" i="42"/>
  <c r="J35" i="42"/>
  <c r="K35" i="42"/>
  <c r="D36" i="42"/>
  <c r="E36" i="42"/>
  <c r="F36" i="42"/>
  <c r="G36" i="42"/>
  <c r="H36" i="42"/>
  <c r="I36" i="42"/>
  <c r="J36" i="42"/>
  <c r="K36" i="42"/>
  <c r="D37" i="42"/>
  <c r="E37" i="42"/>
  <c r="F37" i="42"/>
  <c r="G37" i="42"/>
  <c r="H37" i="42"/>
  <c r="I37" i="42"/>
  <c r="J37" i="42"/>
  <c r="K37" i="42"/>
  <c r="D38" i="42"/>
  <c r="E38" i="42"/>
  <c r="G38" i="42"/>
  <c r="H38" i="42"/>
  <c r="I38" i="42"/>
  <c r="J38" i="42"/>
  <c r="K38" i="42"/>
  <c r="D39" i="42"/>
  <c r="E39" i="42"/>
  <c r="H39" i="42"/>
  <c r="I39" i="42"/>
  <c r="J39" i="42"/>
  <c r="K39" i="42"/>
  <c r="D40" i="42"/>
  <c r="E40" i="42"/>
  <c r="F40" i="42"/>
  <c r="G40" i="42"/>
  <c r="H40" i="42"/>
  <c r="I40" i="42"/>
  <c r="J40" i="42"/>
  <c r="K40" i="42"/>
  <c r="D41" i="42"/>
  <c r="E41" i="42"/>
  <c r="F41" i="42"/>
  <c r="G41" i="42"/>
  <c r="H41" i="42"/>
  <c r="I41" i="42"/>
  <c r="J41" i="42"/>
  <c r="K41" i="42"/>
  <c r="D42" i="42"/>
  <c r="E42" i="42"/>
  <c r="F42" i="42"/>
  <c r="G42" i="42"/>
  <c r="H42" i="42"/>
  <c r="I42" i="42"/>
  <c r="J42" i="42"/>
  <c r="K42" i="42"/>
  <c r="D43" i="42"/>
  <c r="E43" i="42"/>
  <c r="F43" i="42"/>
  <c r="G43" i="42"/>
  <c r="H43" i="42"/>
  <c r="I43" i="42"/>
  <c r="J43" i="42"/>
  <c r="K43" i="42"/>
  <c r="D44" i="42"/>
  <c r="E44" i="42"/>
  <c r="F44" i="42"/>
  <c r="G44" i="42"/>
  <c r="H44" i="42"/>
  <c r="I44" i="42"/>
  <c r="J44" i="42"/>
  <c r="K44" i="42"/>
  <c r="D45" i="42"/>
  <c r="E45" i="42"/>
  <c r="F45" i="42"/>
  <c r="G45" i="42"/>
  <c r="H45" i="42"/>
  <c r="I45" i="42"/>
  <c r="J45" i="42"/>
  <c r="K45" i="42"/>
  <c r="D46" i="42"/>
  <c r="E46" i="42"/>
  <c r="F46" i="42"/>
  <c r="G46" i="42"/>
  <c r="H46" i="42"/>
  <c r="I46" i="42"/>
  <c r="J46" i="42"/>
  <c r="K46" i="42"/>
  <c r="D47" i="42"/>
  <c r="E47" i="42"/>
  <c r="F47" i="42"/>
  <c r="G47" i="42"/>
  <c r="H47" i="42"/>
  <c r="I47" i="42"/>
  <c r="J47" i="42"/>
  <c r="K47" i="42"/>
  <c r="D48" i="42"/>
  <c r="E48" i="42"/>
  <c r="F48" i="42"/>
  <c r="G48" i="42"/>
  <c r="H48" i="42"/>
  <c r="I48" i="42"/>
  <c r="J48" i="42"/>
  <c r="K48" i="42"/>
  <c r="D49" i="42"/>
  <c r="E49" i="42"/>
  <c r="F49" i="42"/>
  <c r="G49" i="42"/>
  <c r="H49" i="42"/>
  <c r="I49" i="42"/>
  <c r="J49" i="42"/>
  <c r="K49" i="42"/>
  <c r="D50" i="42"/>
  <c r="E50" i="42"/>
  <c r="F50" i="42"/>
  <c r="G50" i="42"/>
  <c r="H50" i="42"/>
  <c r="I50" i="42"/>
  <c r="J50" i="42"/>
  <c r="K50" i="42"/>
  <c r="D51" i="42"/>
  <c r="E51" i="42"/>
  <c r="F51" i="42"/>
  <c r="G51" i="42"/>
  <c r="H51" i="42"/>
  <c r="I51" i="42"/>
  <c r="J51" i="42"/>
  <c r="K51" i="42"/>
  <c r="E32" i="42"/>
  <c r="F32" i="42"/>
  <c r="G32" i="42"/>
  <c r="H32" i="42"/>
  <c r="I32" i="42"/>
  <c r="J32" i="42"/>
  <c r="K32" i="42"/>
  <c r="D32" i="42"/>
  <c r="D8" i="42"/>
  <c r="E8" i="42"/>
  <c r="F8" i="42"/>
  <c r="G8" i="42"/>
  <c r="H8" i="42"/>
  <c r="I8" i="42"/>
  <c r="J8" i="42"/>
  <c r="K8" i="42"/>
  <c r="D9" i="42"/>
  <c r="E9" i="42"/>
  <c r="F9" i="42"/>
  <c r="G9" i="42"/>
  <c r="H9" i="42"/>
  <c r="I9" i="42"/>
  <c r="J9" i="42"/>
  <c r="K9" i="42"/>
  <c r="D10" i="42"/>
  <c r="E10" i="42"/>
  <c r="F10" i="42"/>
  <c r="G10" i="42"/>
  <c r="H10" i="42"/>
  <c r="I10" i="42"/>
  <c r="J10" i="42"/>
  <c r="K10" i="42"/>
  <c r="D11" i="42"/>
  <c r="E11" i="42"/>
  <c r="F11" i="42"/>
  <c r="G11" i="42"/>
  <c r="H11" i="42"/>
  <c r="I11" i="42"/>
  <c r="J11" i="42"/>
  <c r="K11" i="42"/>
  <c r="D12" i="42"/>
  <c r="E12" i="42"/>
  <c r="F12" i="42"/>
  <c r="G12" i="42"/>
  <c r="H12" i="42"/>
  <c r="I12" i="42"/>
  <c r="K12" i="42"/>
  <c r="D13" i="42"/>
  <c r="E13" i="42"/>
  <c r="F13" i="42"/>
  <c r="G13" i="42"/>
  <c r="H13" i="42"/>
  <c r="I13" i="42"/>
  <c r="J13" i="42"/>
  <c r="K13" i="42"/>
  <c r="D14" i="42"/>
  <c r="E14" i="42"/>
  <c r="F14" i="42"/>
  <c r="G14" i="42"/>
  <c r="H14" i="42"/>
  <c r="I14" i="42"/>
  <c r="J14" i="42"/>
  <c r="K14" i="42"/>
  <c r="D15" i="42"/>
  <c r="E15" i="42"/>
  <c r="F15" i="42"/>
  <c r="G15" i="42"/>
  <c r="H15" i="42"/>
  <c r="I15" i="42"/>
  <c r="J15" i="42"/>
  <c r="K15" i="42"/>
  <c r="D16" i="42"/>
  <c r="E16" i="42"/>
  <c r="F16" i="42"/>
  <c r="G16" i="42"/>
  <c r="H16" i="42"/>
  <c r="I16" i="42"/>
  <c r="J16" i="42"/>
  <c r="K16" i="42"/>
  <c r="D17" i="42"/>
  <c r="E17" i="42"/>
  <c r="F17" i="42"/>
  <c r="G17" i="42"/>
  <c r="H17" i="42"/>
  <c r="I17" i="42"/>
  <c r="J17" i="42"/>
  <c r="K17" i="42"/>
  <c r="D18" i="42"/>
  <c r="E18" i="42"/>
  <c r="F18" i="42"/>
  <c r="G18" i="42"/>
  <c r="H18" i="42"/>
  <c r="I18" i="42"/>
  <c r="J18" i="42"/>
  <c r="K18" i="42"/>
  <c r="D19" i="42"/>
  <c r="E19" i="42"/>
  <c r="F19" i="42"/>
  <c r="G19" i="42"/>
  <c r="H19" i="42"/>
  <c r="I19" i="42"/>
  <c r="J19" i="42"/>
  <c r="K19" i="42"/>
  <c r="D20" i="42"/>
  <c r="E20" i="42"/>
  <c r="F20" i="42"/>
  <c r="G20" i="42"/>
  <c r="H20" i="42"/>
  <c r="I20" i="42"/>
  <c r="J20" i="42"/>
  <c r="K20" i="42"/>
  <c r="D21" i="42"/>
  <c r="E21" i="42"/>
  <c r="F21" i="42"/>
  <c r="G21" i="42"/>
  <c r="H21" i="42"/>
  <c r="I21" i="42"/>
  <c r="J21" i="42"/>
  <c r="K21" i="42"/>
  <c r="D22" i="42"/>
  <c r="E22" i="42"/>
  <c r="F22" i="42"/>
  <c r="G22" i="42"/>
  <c r="H22" i="42"/>
  <c r="I22" i="42"/>
  <c r="J22" i="42"/>
  <c r="K22" i="42"/>
  <c r="D23" i="42"/>
  <c r="E23" i="42"/>
  <c r="F23" i="42"/>
  <c r="G23" i="42"/>
  <c r="H23" i="42"/>
  <c r="I23" i="42"/>
  <c r="J23" i="42"/>
  <c r="K23" i="42"/>
  <c r="D24" i="42"/>
  <c r="E24" i="42"/>
  <c r="F24" i="42"/>
  <c r="G24" i="42"/>
  <c r="H24" i="42"/>
  <c r="I24" i="42"/>
  <c r="J24" i="42"/>
  <c r="K24" i="42"/>
  <c r="D25" i="42"/>
  <c r="E25" i="42"/>
  <c r="F25" i="42"/>
  <c r="G25" i="42"/>
  <c r="H25" i="42"/>
  <c r="I25" i="42"/>
  <c r="J25" i="42"/>
  <c r="K25" i="42"/>
  <c r="D26" i="42"/>
  <c r="E26" i="42"/>
  <c r="F26" i="42"/>
  <c r="G26" i="42"/>
  <c r="H26" i="42"/>
  <c r="I26" i="42"/>
  <c r="J26" i="42"/>
  <c r="K26" i="42"/>
  <c r="E7" i="42"/>
  <c r="F7" i="42"/>
  <c r="G7" i="42"/>
  <c r="H7" i="42"/>
  <c r="I7" i="42"/>
  <c r="J7" i="42"/>
  <c r="K7" i="42"/>
  <c r="C8" i="42"/>
  <c r="C58" i="42" s="1"/>
  <c r="C9" i="42"/>
  <c r="C59" i="42" s="1"/>
  <c r="C10" i="42"/>
  <c r="C60" i="42" s="1"/>
  <c r="C11" i="42"/>
  <c r="C61" i="42" s="1"/>
  <c r="C12" i="42"/>
  <c r="C62" i="42" s="1"/>
  <c r="C13" i="42"/>
  <c r="C63" i="42" s="1"/>
  <c r="C14" i="42"/>
  <c r="C39" i="42" s="1"/>
  <c r="C15" i="42"/>
  <c r="C40" i="42" s="1"/>
  <c r="C16" i="42"/>
  <c r="C41" i="42" s="1"/>
  <c r="C17" i="42"/>
  <c r="C67" i="42" s="1"/>
  <c r="C18" i="42"/>
  <c r="C68" i="42" s="1"/>
  <c r="C19" i="42"/>
  <c r="C69" i="42" s="1"/>
  <c r="C20" i="42"/>
  <c r="C70" i="42" s="1"/>
  <c r="C21" i="42"/>
  <c r="C71" i="42" s="1"/>
  <c r="C22" i="42"/>
  <c r="C47" i="42" s="1"/>
  <c r="C23" i="42"/>
  <c r="C48" i="42" s="1"/>
  <c r="C24" i="42"/>
  <c r="C49" i="42" s="1"/>
  <c r="C25" i="42"/>
  <c r="C75" i="42" s="1"/>
  <c r="C26" i="42"/>
  <c r="C76" i="42" s="1"/>
  <c r="C7" i="42"/>
  <c r="C57" i="42" s="1"/>
  <c r="C3" i="42"/>
  <c r="B1" i="36"/>
  <c r="D45" i="5" s="1"/>
  <c r="A1" i="36"/>
  <c r="B1" i="38"/>
  <c r="D42" i="5" s="1"/>
  <c r="A1" i="38"/>
  <c r="B1" i="41"/>
  <c r="D43" i="5" s="1"/>
  <c r="A1" i="41"/>
  <c r="C1468" i="41"/>
  <c r="B7" i="38"/>
  <c r="B24" i="38" s="1"/>
  <c r="B41" i="38" s="1"/>
  <c r="B58" i="38" s="1"/>
  <c r="B75" i="38" s="1"/>
  <c r="B92" i="38" s="1"/>
  <c r="B109" i="38" s="1"/>
  <c r="B126" i="38" s="1"/>
  <c r="B143" i="38" s="1"/>
  <c r="B160" i="38" s="1"/>
  <c r="B177" i="38" s="1"/>
  <c r="B194" i="38" s="1"/>
  <c r="B211" i="38" s="1"/>
  <c r="B228" i="38" s="1"/>
  <c r="B245" i="38" s="1"/>
  <c r="B262" i="38" s="1"/>
  <c r="B279" i="38" s="1"/>
  <c r="B296" i="38" s="1"/>
  <c r="B313" i="38" s="1"/>
  <c r="B330" i="38" s="1"/>
  <c r="B8" i="38"/>
  <c r="B25" i="38" s="1"/>
  <c r="B42" i="38" s="1"/>
  <c r="B59" i="38" s="1"/>
  <c r="B76" i="38" s="1"/>
  <c r="B93" i="38" s="1"/>
  <c r="B110" i="38" s="1"/>
  <c r="B127" i="38" s="1"/>
  <c r="B144" i="38" s="1"/>
  <c r="B161" i="38" s="1"/>
  <c r="B178" i="38" s="1"/>
  <c r="B195" i="38" s="1"/>
  <c r="B212" i="38" s="1"/>
  <c r="B229" i="38" s="1"/>
  <c r="B246" i="38" s="1"/>
  <c r="B263" i="38" s="1"/>
  <c r="B280" i="38" s="1"/>
  <c r="B297" i="38" s="1"/>
  <c r="B314" i="38" s="1"/>
  <c r="B331" i="38" s="1"/>
  <c r="B9" i="38"/>
  <c r="B26" i="38" s="1"/>
  <c r="B43" i="38" s="1"/>
  <c r="B60" i="38" s="1"/>
  <c r="B77" i="38" s="1"/>
  <c r="B94" i="38" s="1"/>
  <c r="B111" i="38" s="1"/>
  <c r="B128" i="38" s="1"/>
  <c r="B145" i="38" s="1"/>
  <c r="B162" i="38" s="1"/>
  <c r="B179" i="38" s="1"/>
  <c r="B196" i="38" s="1"/>
  <c r="B213" i="38" s="1"/>
  <c r="B230" i="38" s="1"/>
  <c r="B247" i="38" s="1"/>
  <c r="B264" i="38" s="1"/>
  <c r="B281" i="38" s="1"/>
  <c r="B298" i="38" s="1"/>
  <c r="B315" i="38" s="1"/>
  <c r="B332" i="38" s="1"/>
  <c r="B10" i="38"/>
  <c r="B27" i="38" s="1"/>
  <c r="B44" i="38" s="1"/>
  <c r="B61" i="38" s="1"/>
  <c r="B78" i="38" s="1"/>
  <c r="B95" i="38" s="1"/>
  <c r="B112" i="38" s="1"/>
  <c r="B129" i="38" s="1"/>
  <c r="B146" i="38" s="1"/>
  <c r="B163" i="38" s="1"/>
  <c r="B180" i="38" s="1"/>
  <c r="B197" i="38" s="1"/>
  <c r="B214" i="38" s="1"/>
  <c r="B231" i="38" s="1"/>
  <c r="B248" i="38" s="1"/>
  <c r="B265" i="38" s="1"/>
  <c r="B282" i="38" s="1"/>
  <c r="B299" i="38" s="1"/>
  <c r="B316" i="38" s="1"/>
  <c r="B333" i="38" s="1"/>
  <c r="B11" i="38"/>
  <c r="B28" i="38" s="1"/>
  <c r="B45" i="38" s="1"/>
  <c r="B62" i="38" s="1"/>
  <c r="B79" i="38" s="1"/>
  <c r="B96" i="38" s="1"/>
  <c r="B113" i="38" s="1"/>
  <c r="B130" i="38" s="1"/>
  <c r="B147" i="38" s="1"/>
  <c r="B164" i="38" s="1"/>
  <c r="B181" i="38" s="1"/>
  <c r="B198" i="38" s="1"/>
  <c r="B215" i="38" s="1"/>
  <c r="B232" i="38" s="1"/>
  <c r="B249" i="38" s="1"/>
  <c r="B266" i="38" s="1"/>
  <c r="B283" i="38" s="1"/>
  <c r="B300" i="38" s="1"/>
  <c r="B317" i="38" s="1"/>
  <c r="B334" i="38" s="1"/>
  <c r="B12" i="38"/>
  <c r="B29" i="38" s="1"/>
  <c r="B46" i="38" s="1"/>
  <c r="B63" i="38" s="1"/>
  <c r="B80" i="38" s="1"/>
  <c r="B97" i="38" s="1"/>
  <c r="B114" i="38" s="1"/>
  <c r="B131" i="38" s="1"/>
  <c r="B148" i="38" s="1"/>
  <c r="B165" i="38" s="1"/>
  <c r="B182" i="38" s="1"/>
  <c r="B199" i="38" s="1"/>
  <c r="B216" i="38" s="1"/>
  <c r="B233" i="38" s="1"/>
  <c r="B250" i="38" s="1"/>
  <c r="B267" i="38" s="1"/>
  <c r="B284" i="38" s="1"/>
  <c r="B301" i="38" s="1"/>
  <c r="B318" i="38" s="1"/>
  <c r="B335" i="38" s="1"/>
  <c r="B13" i="38"/>
  <c r="B30" i="38" s="1"/>
  <c r="B47" i="38" s="1"/>
  <c r="B64" i="38" s="1"/>
  <c r="B81" i="38" s="1"/>
  <c r="B98" i="38" s="1"/>
  <c r="B115" i="38" s="1"/>
  <c r="B132" i="38" s="1"/>
  <c r="B149" i="38" s="1"/>
  <c r="B166" i="38" s="1"/>
  <c r="B183" i="38" s="1"/>
  <c r="B200" i="38" s="1"/>
  <c r="B217" i="38" s="1"/>
  <c r="B234" i="38" s="1"/>
  <c r="B251" i="38" s="1"/>
  <c r="B268" i="38" s="1"/>
  <c r="B285" i="38" s="1"/>
  <c r="B302" i="38" s="1"/>
  <c r="B319" i="38" s="1"/>
  <c r="B336" i="38" s="1"/>
  <c r="B14" i="38"/>
  <c r="B31" i="38" s="1"/>
  <c r="B48" i="38" s="1"/>
  <c r="B65" i="38" s="1"/>
  <c r="B82" i="38" s="1"/>
  <c r="B99" i="38" s="1"/>
  <c r="B116" i="38" s="1"/>
  <c r="B133" i="38" s="1"/>
  <c r="B150" i="38" s="1"/>
  <c r="B167" i="38" s="1"/>
  <c r="B184" i="38" s="1"/>
  <c r="B201" i="38" s="1"/>
  <c r="B218" i="38" s="1"/>
  <c r="B235" i="38" s="1"/>
  <c r="B252" i="38" s="1"/>
  <c r="B269" i="38" s="1"/>
  <c r="B286" i="38" s="1"/>
  <c r="B303" i="38" s="1"/>
  <c r="B320" i="38" s="1"/>
  <c r="B337" i="38" s="1"/>
  <c r="B15" i="38"/>
  <c r="B32" i="38" s="1"/>
  <c r="B49" i="38" s="1"/>
  <c r="B66" i="38" s="1"/>
  <c r="B83" i="38" s="1"/>
  <c r="B100" i="38" s="1"/>
  <c r="B117" i="38" s="1"/>
  <c r="B134" i="38" s="1"/>
  <c r="B151" i="38" s="1"/>
  <c r="B168" i="38" s="1"/>
  <c r="B185" i="38" s="1"/>
  <c r="B202" i="38" s="1"/>
  <c r="B219" i="38" s="1"/>
  <c r="B236" i="38" s="1"/>
  <c r="B253" i="38" s="1"/>
  <c r="B270" i="38" s="1"/>
  <c r="B287" i="38" s="1"/>
  <c r="B304" i="38" s="1"/>
  <c r="B321" i="38" s="1"/>
  <c r="B338" i="38" s="1"/>
  <c r="B16" i="38"/>
  <c r="B33" i="38" s="1"/>
  <c r="B50" i="38" s="1"/>
  <c r="B67" i="38" s="1"/>
  <c r="B84" i="38" s="1"/>
  <c r="B101" i="38" s="1"/>
  <c r="B118" i="38" s="1"/>
  <c r="B135" i="38" s="1"/>
  <c r="B152" i="38" s="1"/>
  <c r="B169" i="38" s="1"/>
  <c r="B186" i="38" s="1"/>
  <c r="B203" i="38" s="1"/>
  <c r="B220" i="38" s="1"/>
  <c r="B237" i="38" s="1"/>
  <c r="B254" i="38" s="1"/>
  <c r="B271" i="38" s="1"/>
  <c r="B288" i="38" s="1"/>
  <c r="B305" i="38" s="1"/>
  <c r="B322" i="38" s="1"/>
  <c r="B339" i="38" s="1"/>
  <c r="B17" i="38"/>
  <c r="B34" i="38" s="1"/>
  <c r="B51" i="38" s="1"/>
  <c r="B68" i="38" s="1"/>
  <c r="B85" i="38" s="1"/>
  <c r="B102" i="38" s="1"/>
  <c r="B119" i="38" s="1"/>
  <c r="B136" i="38" s="1"/>
  <c r="B153" i="38" s="1"/>
  <c r="B170" i="38" s="1"/>
  <c r="B187" i="38" s="1"/>
  <c r="B204" i="38" s="1"/>
  <c r="B221" i="38" s="1"/>
  <c r="B238" i="38" s="1"/>
  <c r="B255" i="38" s="1"/>
  <c r="B272" i="38" s="1"/>
  <c r="B289" i="38" s="1"/>
  <c r="B306" i="38" s="1"/>
  <c r="B323" i="38" s="1"/>
  <c r="B340" i="38" s="1"/>
  <c r="B18" i="38"/>
  <c r="B35" i="38" s="1"/>
  <c r="B52" i="38" s="1"/>
  <c r="B69" i="38" s="1"/>
  <c r="B86" i="38" s="1"/>
  <c r="B103" i="38" s="1"/>
  <c r="B120" i="38" s="1"/>
  <c r="B137" i="38" s="1"/>
  <c r="B154" i="38" s="1"/>
  <c r="B171" i="38" s="1"/>
  <c r="B188" i="38" s="1"/>
  <c r="B205" i="38" s="1"/>
  <c r="B222" i="38" s="1"/>
  <c r="B239" i="38" s="1"/>
  <c r="B256" i="38" s="1"/>
  <c r="B273" i="38" s="1"/>
  <c r="B290" i="38" s="1"/>
  <c r="B307" i="38" s="1"/>
  <c r="B324" i="38" s="1"/>
  <c r="B341" i="38" s="1"/>
  <c r="B19" i="38"/>
  <c r="B36" i="38" s="1"/>
  <c r="B53" i="38" s="1"/>
  <c r="B70" i="38" s="1"/>
  <c r="B87" i="38" s="1"/>
  <c r="B104" i="38" s="1"/>
  <c r="B121" i="38" s="1"/>
  <c r="B138" i="38" s="1"/>
  <c r="B155" i="38" s="1"/>
  <c r="B172" i="38" s="1"/>
  <c r="B189" i="38" s="1"/>
  <c r="B206" i="38" s="1"/>
  <c r="B223" i="38" s="1"/>
  <c r="B240" i="38" s="1"/>
  <c r="B257" i="38" s="1"/>
  <c r="B274" i="38" s="1"/>
  <c r="B291" i="38" s="1"/>
  <c r="B308" i="38" s="1"/>
  <c r="B325" i="38" s="1"/>
  <c r="B342" i="38" s="1"/>
  <c r="B20" i="38"/>
  <c r="B37" i="38" s="1"/>
  <c r="B54" i="38" s="1"/>
  <c r="B71" i="38" s="1"/>
  <c r="B88" i="38" s="1"/>
  <c r="B105" i="38" s="1"/>
  <c r="B122" i="38" s="1"/>
  <c r="B139" i="38" s="1"/>
  <c r="B156" i="38" s="1"/>
  <c r="B173" i="38" s="1"/>
  <c r="B190" i="38" s="1"/>
  <c r="B207" i="38" s="1"/>
  <c r="B224" i="38" s="1"/>
  <c r="B241" i="38" s="1"/>
  <c r="B258" i="38" s="1"/>
  <c r="B275" i="38" s="1"/>
  <c r="B292" i="38" s="1"/>
  <c r="B309" i="38" s="1"/>
  <c r="B326" i="38" s="1"/>
  <c r="B343" i="38" s="1"/>
  <c r="B6" i="38"/>
  <c r="B23" i="38" s="1"/>
  <c r="B40" i="38" s="1"/>
  <c r="B57" i="38" s="1"/>
  <c r="B74" i="38" s="1"/>
  <c r="B91" i="38" s="1"/>
  <c r="B108" i="38" s="1"/>
  <c r="B125" i="38" s="1"/>
  <c r="B142" i="38" s="1"/>
  <c r="B159" i="38" s="1"/>
  <c r="B176" i="38" s="1"/>
  <c r="B193" i="38" s="1"/>
  <c r="B210" i="38" s="1"/>
  <c r="B227" i="38" s="1"/>
  <c r="B244" i="38" s="1"/>
  <c r="B261" i="38" s="1"/>
  <c r="B278" i="38" s="1"/>
  <c r="B295" i="38" s="1"/>
  <c r="B312" i="38" s="1"/>
  <c r="B329" i="38" s="1"/>
  <c r="B7" i="41"/>
  <c r="B84" i="41" s="1"/>
  <c r="B161" i="41" s="1"/>
  <c r="B238" i="41" s="1"/>
  <c r="B315" i="41" s="1"/>
  <c r="B392" i="41" s="1"/>
  <c r="B469" i="41" s="1"/>
  <c r="B546" i="41" s="1"/>
  <c r="B623" i="41" s="1"/>
  <c r="B700" i="41" s="1"/>
  <c r="B777" i="41" s="1"/>
  <c r="B854" i="41" s="1"/>
  <c r="B931" i="41" s="1"/>
  <c r="B1008" i="41" s="1"/>
  <c r="B1085" i="41" s="1"/>
  <c r="B1162" i="41" s="1"/>
  <c r="B1239" i="41" s="1"/>
  <c r="B1316" i="41" s="1"/>
  <c r="B1393" i="41" s="1"/>
  <c r="B1470" i="41" s="1"/>
  <c r="B8" i="41"/>
  <c r="B85" i="41" s="1"/>
  <c r="B162" i="41" s="1"/>
  <c r="B239" i="41" s="1"/>
  <c r="B316" i="41" s="1"/>
  <c r="B393" i="41" s="1"/>
  <c r="B470" i="41" s="1"/>
  <c r="B547" i="41" s="1"/>
  <c r="B624" i="41" s="1"/>
  <c r="B701" i="41" s="1"/>
  <c r="B778" i="41" s="1"/>
  <c r="B855" i="41" s="1"/>
  <c r="B932" i="41" s="1"/>
  <c r="B1009" i="41" s="1"/>
  <c r="B1086" i="41" s="1"/>
  <c r="B1163" i="41" s="1"/>
  <c r="B1240" i="41" s="1"/>
  <c r="B1317" i="41" s="1"/>
  <c r="B1394" i="41" s="1"/>
  <c r="B1471" i="41" s="1"/>
  <c r="B9" i="41"/>
  <c r="B86" i="41" s="1"/>
  <c r="B163" i="41" s="1"/>
  <c r="B240" i="41" s="1"/>
  <c r="B317" i="41" s="1"/>
  <c r="B394" i="41" s="1"/>
  <c r="B471" i="41" s="1"/>
  <c r="B548" i="41" s="1"/>
  <c r="B625" i="41" s="1"/>
  <c r="B702" i="41" s="1"/>
  <c r="B779" i="41" s="1"/>
  <c r="B856" i="41" s="1"/>
  <c r="B933" i="41" s="1"/>
  <c r="B1010" i="41" s="1"/>
  <c r="B1087" i="41" s="1"/>
  <c r="B1164" i="41" s="1"/>
  <c r="B1241" i="41" s="1"/>
  <c r="B1318" i="41" s="1"/>
  <c r="B1395" i="41" s="1"/>
  <c r="B1472" i="41" s="1"/>
  <c r="B10" i="41"/>
  <c r="B87" i="41" s="1"/>
  <c r="B164" i="41" s="1"/>
  <c r="B241" i="41" s="1"/>
  <c r="B318" i="41" s="1"/>
  <c r="B395" i="41" s="1"/>
  <c r="B472" i="41" s="1"/>
  <c r="B549" i="41" s="1"/>
  <c r="B626" i="41" s="1"/>
  <c r="B703" i="41" s="1"/>
  <c r="B780" i="41" s="1"/>
  <c r="B857" i="41" s="1"/>
  <c r="B934" i="41" s="1"/>
  <c r="B1011" i="41" s="1"/>
  <c r="B1088" i="41" s="1"/>
  <c r="B1165" i="41" s="1"/>
  <c r="B1242" i="41" s="1"/>
  <c r="B1319" i="41" s="1"/>
  <c r="B1396" i="41" s="1"/>
  <c r="B1473" i="41" s="1"/>
  <c r="B11" i="41"/>
  <c r="B88" i="41" s="1"/>
  <c r="B165" i="41" s="1"/>
  <c r="B242" i="41" s="1"/>
  <c r="B319" i="41" s="1"/>
  <c r="B396" i="41" s="1"/>
  <c r="B473" i="41" s="1"/>
  <c r="B550" i="41" s="1"/>
  <c r="B627" i="41" s="1"/>
  <c r="B704" i="41" s="1"/>
  <c r="B781" i="41" s="1"/>
  <c r="B858" i="41" s="1"/>
  <c r="B935" i="41" s="1"/>
  <c r="B1012" i="41" s="1"/>
  <c r="B1089" i="41" s="1"/>
  <c r="B1166" i="41" s="1"/>
  <c r="B1243" i="41" s="1"/>
  <c r="B1320" i="41" s="1"/>
  <c r="B1397" i="41" s="1"/>
  <c r="B1474" i="41" s="1"/>
  <c r="B12" i="41"/>
  <c r="B89" i="41" s="1"/>
  <c r="B166" i="41" s="1"/>
  <c r="B243" i="41" s="1"/>
  <c r="B320" i="41" s="1"/>
  <c r="B397" i="41" s="1"/>
  <c r="B474" i="41" s="1"/>
  <c r="B551" i="41" s="1"/>
  <c r="B628" i="41" s="1"/>
  <c r="B705" i="41" s="1"/>
  <c r="B782" i="41" s="1"/>
  <c r="B859" i="41" s="1"/>
  <c r="B936" i="41" s="1"/>
  <c r="B1013" i="41" s="1"/>
  <c r="B1090" i="41" s="1"/>
  <c r="B1167" i="41" s="1"/>
  <c r="B1244" i="41" s="1"/>
  <c r="B1321" i="41" s="1"/>
  <c r="B1398" i="41" s="1"/>
  <c r="B1475" i="41" s="1"/>
  <c r="B13" i="41"/>
  <c r="B90" i="41" s="1"/>
  <c r="B167" i="41" s="1"/>
  <c r="B244" i="41" s="1"/>
  <c r="B321" i="41" s="1"/>
  <c r="B398" i="41" s="1"/>
  <c r="B475" i="41" s="1"/>
  <c r="B552" i="41" s="1"/>
  <c r="B629" i="41" s="1"/>
  <c r="B706" i="41" s="1"/>
  <c r="B783" i="41" s="1"/>
  <c r="B860" i="41" s="1"/>
  <c r="B937" i="41" s="1"/>
  <c r="B1014" i="41" s="1"/>
  <c r="B1091" i="41" s="1"/>
  <c r="B1168" i="41" s="1"/>
  <c r="B1245" i="41" s="1"/>
  <c r="B1322" i="41" s="1"/>
  <c r="B1399" i="41" s="1"/>
  <c r="B1476" i="41" s="1"/>
  <c r="B14" i="41"/>
  <c r="B91" i="41" s="1"/>
  <c r="B168" i="41" s="1"/>
  <c r="B245" i="41" s="1"/>
  <c r="B322" i="41" s="1"/>
  <c r="B399" i="41" s="1"/>
  <c r="B476" i="41" s="1"/>
  <c r="B553" i="41" s="1"/>
  <c r="B630" i="41" s="1"/>
  <c r="B707" i="41" s="1"/>
  <c r="B784" i="41" s="1"/>
  <c r="B861" i="41" s="1"/>
  <c r="B938" i="41" s="1"/>
  <c r="B1015" i="41" s="1"/>
  <c r="B1092" i="41" s="1"/>
  <c r="B1169" i="41" s="1"/>
  <c r="B1246" i="41" s="1"/>
  <c r="B1323" i="41" s="1"/>
  <c r="B1400" i="41" s="1"/>
  <c r="B1477" i="41" s="1"/>
  <c r="B15" i="41"/>
  <c r="B92" i="41" s="1"/>
  <c r="B169" i="41" s="1"/>
  <c r="B246" i="41" s="1"/>
  <c r="B323" i="41" s="1"/>
  <c r="B400" i="41" s="1"/>
  <c r="B477" i="41" s="1"/>
  <c r="B554" i="41" s="1"/>
  <c r="B631" i="41" s="1"/>
  <c r="B708" i="41" s="1"/>
  <c r="B785" i="41" s="1"/>
  <c r="B862" i="41" s="1"/>
  <c r="B939" i="41" s="1"/>
  <c r="B1016" i="41" s="1"/>
  <c r="B1093" i="41" s="1"/>
  <c r="B1170" i="41" s="1"/>
  <c r="B1247" i="41" s="1"/>
  <c r="B1324" i="41" s="1"/>
  <c r="B1401" i="41" s="1"/>
  <c r="B1478" i="41" s="1"/>
  <c r="B16" i="41"/>
  <c r="B93" i="41" s="1"/>
  <c r="B170" i="41" s="1"/>
  <c r="B247" i="41" s="1"/>
  <c r="B324" i="41" s="1"/>
  <c r="B401" i="41" s="1"/>
  <c r="B478" i="41" s="1"/>
  <c r="B555" i="41" s="1"/>
  <c r="B632" i="41" s="1"/>
  <c r="B709" i="41" s="1"/>
  <c r="B786" i="41" s="1"/>
  <c r="B863" i="41" s="1"/>
  <c r="B940" i="41" s="1"/>
  <c r="B1017" i="41" s="1"/>
  <c r="B1094" i="41" s="1"/>
  <c r="B1171" i="41" s="1"/>
  <c r="B1248" i="41" s="1"/>
  <c r="B1325" i="41" s="1"/>
  <c r="B1402" i="41" s="1"/>
  <c r="B1479" i="41" s="1"/>
  <c r="B17" i="41"/>
  <c r="B94" i="41" s="1"/>
  <c r="B171" i="41" s="1"/>
  <c r="B248" i="41" s="1"/>
  <c r="B325" i="41" s="1"/>
  <c r="B402" i="41" s="1"/>
  <c r="B479" i="41" s="1"/>
  <c r="B556" i="41" s="1"/>
  <c r="B633" i="41" s="1"/>
  <c r="B710" i="41" s="1"/>
  <c r="B787" i="41" s="1"/>
  <c r="B864" i="41" s="1"/>
  <c r="B941" i="41" s="1"/>
  <c r="B1018" i="41" s="1"/>
  <c r="B1095" i="41" s="1"/>
  <c r="B1172" i="41" s="1"/>
  <c r="B1249" i="41" s="1"/>
  <c r="B1326" i="41" s="1"/>
  <c r="B1403" i="41" s="1"/>
  <c r="B1480" i="41" s="1"/>
  <c r="B18" i="41"/>
  <c r="B95" i="41" s="1"/>
  <c r="B172" i="41" s="1"/>
  <c r="B249" i="41" s="1"/>
  <c r="B326" i="41" s="1"/>
  <c r="B403" i="41" s="1"/>
  <c r="B480" i="41" s="1"/>
  <c r="B557" i="41" s="1"/>
  <c r="B634" i="41" s="1"/>
  <c r="B711" i="41" s="1"/>
  <c r="B788" i="41" s="1"/>
  <c r="B865" i="41" s="1"/>
  <c r="B942" i="41" s="1"/>
  <c r="B1019" i="41" s="1"/>
  <c r="B1096" i="41" s="1"/>
  <c r="B1173" i="41" s="1"/>
  <c r="B1250" i="41" s="1"/>
  <c r="B1327" i="41" s="1"/>
  <c r="B1404" i="41" s="1"/>
  <c r="B1481" i="41" s="1"/>
  <c r="B19" i="41"/>
  <c r="B96" i="41" s="1"/>
  <c r="B173" i="41" s="1"/>
  <c r="B250" i="41" s="1"/>
  <c r="B327" i="41" s="1"/>
  <c r="B404" i="41" s="1"/>
  <c r="B481" i="41" s="1"/>
  <c r="B558" i="41" s="1"/>
  <c r="B635" i="41" s="1"/>
  <c r="B712" i="41" s="1"/>
  <c r="B789" i="41" s="1"/>
  <c r="B866" i="41" s="1"/>
  <c r="B943" i="41" s="1"/>
  <c r="B1020" i="41" s="1"/>
  <c r="B1097" i="41" s="1"/>
  <c r="B1174" i="41" s="1"/>
  <c r="B1251" i="41" s="1"/>
  <c r="B1328" i="41" s="1"/>
  <c r="B1405" i="41" s="1"/>
  <c r="B1482" i="41" s="1"/>
  <c r="B20" i="41"/>
  <c r="B97" i="41" s="1"/>
  <c r="B174" i="41" s="1"/>
  <c r="B251" i="41" s="1"/>
  <c r="B328" i="41" s="1"/>
  <c r="B405" i="41" s="1"/>
  <c r="B482" i="41" s="1"/>
  <c r="B559" i="41" s="1"/>
  <c r="B636" i="41" s="1"/>
  <c r="B713" i="41" s="1"/>
  <c r="B790" i="41" s="1"/>
  <c r="B867" i="41" s="1"/>
  <c r="B944" i="41" s="1"/>
  <c r="B1021" i="41" s="1"/>
  <c r="B1098" i="41" s="1"/>
  <c r="B1175" i="41" s="1"/>
  <c r="B1252" i="41" s="1"/>
  <c r="B1329" i="41" s="1"/>
  <c r="B1406" i="41" s="1"/>
  <c r="B1483" i="41" s="1"/>
  <c r="B21" i="41"/>
  <c r="B98" i="41" s="1"/>
  <c r="B175" i="41" s="1"/>
  <c r="B252" i="41" s="1"/>
  <c r="B329" i="41" s="1"/>
  <c r="B406" i="41" s="1"/>
  <c r="B483" i="41" s="1"/>
  <c r="B560" i="41" s="1"/>
  <c r="B637" i="41" s="1"/>
  <c r="B714" i="41" s="1"/>
  <c r="B791" i="41" s="1"/>
  <c r="B868" i="41" s="1"/>
  <c r="B945" i="41" s="1"/>
  <c r="B1022" i="41" s="1"/>
  <c r="B1099" i="41" s="1"/>
  <c r="B1176" i="41" s="1"/>
  <c r="B1253" i="41" s="1"/>
  <c r="B1330" i="41" s="1"/>
  <c r="B1407" i="41" s="1"/>
  <c r="B1484" i="41" s="1"/>
  <c r="B22" i="41"/>
  <c r="B99" i="41" s="1"/>
  <c r="B176" i="41" s="1"/>
  <c r="B253" i="41" s="1"/>
  <c r="B330" i="41" s="1"/>
  <c r="B407" i="41" s="1"/>
  <c r="B484" i="41" s="1"/>
  <c r="B561" i="41" s="1"/>
  <c r="B638" i="41" s="1"/>
  <c r="B715" i="41" s="1"/>
  <c r="B792" i="41" s="1"/>
  <c r="B869" i="41" s="1"/>
  <c r="B946" i="41" s="1"/>
  <c r="B1023" i="41" s="1"/>
  <c r="B1100" i="41" s="1"/>
  <c r="B1177" i="41" s="1"/>
  <c r="B1254" i="41" s="1"/>
  <c r="B1331" i="41" s="1"/>
  <c r="B1408" i="41" s="1"/>
  <c r="B1485" i="41" s="1"/>
  <c r="B23" i="41"/>
  <c r="B100" i="41" s="1"/>
  <c r="B177" i="41" s="1"/>
  <c r="B254" i="41" s="1"/>
  <c r="B331" i="41" s="1"/>
  <c r="B408" i="41" s="1"/>
  <c r="B485" i="41" s="1"/>
  <c r="B562" i="41" s="1"/>
  <c r="B639" i="41" s="1"/>
  <c r="B716" i="41" s="1"/>
  <c r="B793" i="41" s="1"/>
  <c r="B870" i="41" s="1"/>
  <c r="B947" i="41" s="1"/>
  <c r="B1024" i="41" s="1"/>
  <c r="B1101" i="41" s="1"/>
  <c r="B1178" i="41" s="1"/>
  <c r="B1255" i="41" s="1"/>
  <c r="B1332" i="41" s="1"/>
  <c r="B1409" i="41" s="1"/>
  <c r="B1486" i="41" s="1"/>
  <c r="B24" i="41"/>
  <c r="B101" i="41" s="1"/>
  <c r="B178" i="41" s="1"/>
  <c r="B255" i="41" s="1"/>
  <c r="B332" i="41" s="1"/>
  <c r="B409" i="41" s="1"/>
  <c r="B486" i="41" s="1"/>
  <c r="B563" i="41" s="1"/>
  <c r="B640" i="41" s="1"/>
  <c r="B717" i="41" s="1"/>
  <c r="B794" i="41" s="1"/>
  <c r="B871" i="41" s="1"/>
  <c r="B948" i="41" s="1"/>
  <c r="B1025" i="41" s="1"/>
  <c r="B1102" i="41" s="1"/>
  <c r="B1179" i="41" s="1"/>
  <c r="B1256" i="41" s="1"/>
  <c r="B1333" i="41" s="1"/>
  <c r="B1410" i="41" s="1"/>
  <c r="B1487" i="41" s="1"/>
  <c r="B25" i="41"/>
  <c r="B102" i="41" s="1"/>
  <c r="B179" i="41" s="1"/>
  <c r="B256" i="41" s="1"/>
  <c r="B333" i="41" s="1"/>
  <c r="B410" i="41" s="1"/>
  <c r="B487" i="41" s="1"/>
  <c r="B564" i="41" s="1"/>
  <c r="B641" i="41" s="1"/>
  <c r="B718" i="41" s="1"/>
  <c r="B795" i="41" s="1"/>
  <c r="B872" i="41" s="1"/>
  <c r="B949" i="41" s="1"/>
  <c r="B1026" i="41" s="1"/>
  <c r="B1103" i="41" s="1"/>
  <c r="B1180" i="41" s="1"/>
  <c r="B1257" i="41" s="1"/>
  <c r="B1334" i="41" s="1"/>
  <c r="B1411" i="41" s="1"/>
  <c r="B1488" i="41" s="1"/>
  <c r="B26" i="41"/>
  <c r="B103" i="41" s="1"/>
  <c r="B180" i="41" s="1"/>
  <c r="B257" i="41" s="1"/>
  <c r="B334" i="41" s="1"/>
  <c r="B411" i="41" s="1"/>
  <c r="B488" i="41" s="1"/>
  <c r="B565" i="41" s="1"/>
  <c r="B642" i="41" s="1"/>
  <c r="B719" i="41" s="1"/>
  <c r="B796" i="41" s="1"/>
  <c r="B873" i="41" s="1"/>
  <c r="B950" i="41" s="1"/>
  <c r="B1027" i="41" s="1"/>
  <c r="B1104" i="41" s="1"/>
  <c r="B1181" i="41" s="1"/>
  <c r="B1258" i="41" s="1"/>
  <c r="B1335" i="41" s="1"/>
  <c r="B1412" i="41" s="1"/>
  <c r="B1489" i="41" s="1"/>
  <c r="B27" i="41"/>
  <c r="B104" i="41" s="1"/>
  <c r="B181" i="41" s="1"/>
  <c r="B258" i="41" s="1"/>
  <c r="B335" i="41" s="1"/>
  <c r="B412" i="41" s="1"/>
  <c r="B489" i="41" s="1"/>
  <c r="B566" i="41" s="1"/>
  <c r="B643" i="41" s="1"/>
  <c r="B720" i="41" s="1"/>
  <c r="B797" i="41" s="1"/>
  <c r="B874" i="41" s="1"/>
  <c r="B951" i="41" s="1"/>
  <c r="B1028" i="41" s="1"/>
  <c r="B1105" i="41" s="1"/>
  <c r="B1182" i="41" s="1"/>
  <c r="B1259" i="41" s="1"/>
  <c r="B1336" i="41" s="1"/>
  <c r="B1413" i="41" s="1"/>
  <c r="B1490" i="41" s="1"/>
  <c r="B28" i="41"/>
  <c r="B105" i="41" s="1"/>
  <c r="B182" i="41" s="1"/>
  <c r="B259" i="41" s="1"/>
  <c r="B336" i="41" s="1"/>
  <c r="B413" i="41" s="1"/>
  <c r="B490" i="41" s="1"/>
  <c r="B567" i="41" s="1"/>
  <c r="B644" i="41" s="1"/>
  <c r="B721" i="41" s="1"/>
  <c r="B798" i="41" s="1"/>
  <c r="B875" i="41" s="1"/>
  <c r="B952" i="41" s="1"/>
  <c r="B1029" i="41" s="1"/>
  <c r="B1106" i="41" s="1"/>
  <c r="B1183" i="41" s="1"/>
  <c r="B1260" i="41" s="1"/>
  <c r="B1337" i="41" s="1"/>
  <c r="B1414" i="41" s="1"/>
  <c r="B1491" i="41" s="1"/>
  <c r="B29" i="41"/>
  <c r="B106" i="41" s="1"/>
  <c r="B183" i="41" s="1"/>
  <c r="B260" i="41" s="1"/>
  <c r="B337" i="41" s="1"/>
  <c r="B414" i="41" s="1"/>
  <c r="B491" i="41" s="1"/>
  <c r="B568" i="41" s="1"/>
  <c r="B645" i="41" s="1"/>
  <c r="B722" i="41" s="1"/>
  <c r="B799" i="41" s="1"/>
  <c r="B876" i="41" s="1"/>
  <c r="B953" i="41" s="1"/>
  <c r="B1030" i="41" s="1"/>
  <c r="B1107" i="41" s="1"/>
  <c r="B1184" i="41" s="1"/>
  <c r="B1261" i="41" s="1"/>
  <c r="B1338" i="41" s="1"/>
  <c r="B1415" i="41" s="1"/>
  <c r="B1492" i="41" s="1"/>
  <c r="B30" i="41"/>
  <c r="B107" i="41" s="1"/>
  <c r="B184" i="41" s="1"/>
  <c r="B261" i="41" s="1"/>
  <c r="B338" i="41" s="1"/>
  <c r="B415" i="41" s="1"/>
  <c r="B492" i="41" s="1"/>
  <c r="B569" i="41" s="1"/>
  <c r="B646" i="41" s="1"/>
  <c r="B723" i="41" s="1"/>
  <c r="B800" i="41" s="1"/>
  <c r="B877" i="41" s="1"/>
  <c r="B954" i="41" s="1"/>
  <c r="B1031" i="41" s="1"/>
  <c r="B1108" i="41" s="1"/>
  <c r="B1185" i="41" s="1"/>
  <c r="B1262" i="41" s="1"/>
  <c r="B1339" i="41" s="1"/>
  <c r="B1416" i="41" s="1"/>
  <c r="B1493" i="41" s="1"/>
  <c r="B31" i="41"/>
  <c r="B108" i="41" s="1"/>
  <c r="B185" i="41" s="1"/>
  <c r="B262" i="41" s="1"/>
  <c r="B339" i="41" s="1"/>
  <c r="B416" i="41" s="1"/>
  <c r="B493" i="41" s="1"/>
  <c r="B570" i="41" s="1"/>
  <c r="B647" i="41" s="1"/>
  <c r="B724" i="41" s="1"/>
  <c r="B801" i="41" s="1"/>
  <c r="B878" i="41" s="1"/>
  <c r="B955" i="41" s="1"/>
  <c r="B1032" i="41" s="1"/>
  <c r="B1109" i="41" s="1"/>
  <c r="B1186" i="41" s="1"/>
  <c r="B1263" i="41" s="1"/>
  <c r="B1340" i="41" s="1"/>
  <c r="B1417" i="41" s="1"/>
  <c r="B1494" i="41" s="1"/>
  <c r="B32" i="41"/>
  <c r="B109" i="41" s="1"/>
  <c r="B186" i="41" s="1"/>
  <c r="B263" i="41" s="1"/>
  <c r="B340" i="41" s="1"/>
  <c r="B417" i="41" s="1"/>
  <c r="B494" i="41" s="1"/>
  <c r="B571" i="41" s="1"/>
  <c r="B648" i="41" s="1"/>
  <c r="B725" i="41" s="1"/>
  <c r="B802" i="41" s="1"/>
  <c r="B879" i="41" s="1"/>
  <c r="B956" i="41" s="1"/>
  <c r="B1033" i="41" s="1"/>
  <c r="B1110" i="41" s="1"/>
  <c r="B1187" i="41" s="1"/>
  <c r="B1264" i="41" s="1"/>
  <c r="B1341" i="41" s="1"/>
  <c r="B1418" i="41" s="1"/>
  <c r="B1495" i="41" s="1"/>
  <c r="B33" i="41"/>
  <c r="B110" i="41" s="1"/>
  <c r="B187" i="41" s="1"/>
  <c r="B264" i="41" s="1"/>
  <c r="B341" i="41" s="1"/>
  <c r="B418" i="41" s="1"/>
  <c r="B495" i="41" s="1"/>
  <c r="B572" i="41" s="1"/>
  <c r="B649" i="41" s="1"/>
  <c r="B726" i="41" s="1"/>
  <c r="B803" i="41" s="1"/>
  <c r="B880" i="41" s="1"/>
  <c r="B957" i="41" s="1"/>
  <c r="B1034" i="41" s="1"/>
  <c r="B1111" i="41" s="1"/>
  <c r="B1188" i="41" s="1"/>
  <c r="B1265" i="41" s="1"/>
  <c r="B1342" i="41" s="1"/>
  <c r="B1419" i="41" s="1"/>
  <c r="B1496" i="41" s="1"/>
  <c r="B34" i="41"/>
  <c r="B111" i="41" s="1"/>
  <c r="B188" i="41" s="1"/>
  <c r="B265" i="41" s="1"/>
  <c r="B342" i="41" s="1"/>
  <c r="B419" i="41" s="1"/>
  <c r="B496" i="41" s="1"/>
  <c r="B573" i="41" s="1"/>
  <c r="B650" i="41" s="1"/>
  <c r="B727" i="41" s="1"/>
  <c r="B804" i="41" s="1"/>
  <c r="B881" i="41" s="1"/>
  <c r="B958" i="41" s="1"/>
  <c r="B1035" i="41" s="1"/>
  <c r="B1112" i="41" s="1"/>
  <c r="B1189" i="41" s="1"/>
  <c r="B1266" i="41" s="1"/>
  <c r="B1343" i="41" s="1"/>
  <c r="B1420" i="41" s="1"/>
  <c r="B1497" i="41" s="1"/>
  <c r="B35" i="41"/>
  <c r="B112" i="41" s="1"/>
  <c r="B189" i="41" s="1"/>
  <c r="B266" i="41" s="1"/>
  <c r="B343" i="41" s="1"/>
  <c r="B420" i="41" s="1"/>
  <c r="B497" i="41" s="1"/>
  <c r="B574" i="41" s="1"/>
  <c r="B651" i="41" s="1"/>
  <c r="B728" i="41" s="1"/>
  <c r="B805" i="41" s="1"/>
  <c r="B882" i="41" s="1"/>
  <c r="B959" i="41" s="1"/>
  <c r="B1036" i="41" s="1"/>
  <c r="B1113" i="41" s="1"/>
  <c r="B1190" i="41" s="1"/>
  <c r="B1267" i="41" s="1"/>
  <c r="B1344" i="41" s="1"/>
  <c r="B1421" i="41" s="1"/>
  <c r="B1498" i="41" s="1"/>
  <c r="B36" i="41"/>
  <c r="B113" i="41" s="1"/>
  <c r="B190" i="41" s="1"/>
  <c r="B267" i="41" s="1"/>
  <c r="B344" i="41" s="1"/>
  <c r="B421" i="41" s="1"/>
  <c r="B498" i="41" s="1"/>
  <c r="B575" i="41" s="1"/>
  <c r="B652" i="41" s="1"/>
  <c r="B729" i="41" s="1"/>
  <c r="B806" i="41" s="1"/>
  <c r="B883" i="41" s="1"/>
  <c r="B960" i="41" s="1"/>
  <c r="B1037" i="41" s="1"/>
  <c r="B1114" i="41" s="1"/>
  <c r="B1191" i="41" s="1"/>
  <c r="B1268" i="41" s="1"/>
  <c r="B1345" i="41" s="1"/>
  <c r="B1422" i="41" s="1"/>
  <c r="B1499" i="41" s="1"/>
  <c r="B37" i="41"/>
  <c r="B114" i="41" s="1"/>
  <c r="B191" i="41" s="1"/>
  <c r="B268" i="41" s="1"/>
  <c r="B345" i="41" s="1"/>
  <c r="B422" i="41" s="1"/>
  <c r="B499" i="41" s="1"/>
  <c r="B576" i="41" s="1"/>
  <c r="B653" i="41" s="1"/>
  <c r="B730" i="41" s="1"/>
  <c r="B807" i="41" s="1"/>
  <c r="B884" i="41" s="1"/>
  <c r="B961" i="41" s="1"/>
  <c r="B1038" i="41" s="1"/>
  <c r="B1115" i="41" s="1"/>
  <c r="B1192" i="41" s="1"/>
  <c r="B1269" i="41" s="1"/>
  <c r="B1346" i="41" s="1"/>
  <c r="B1423" i="41" s="1"/>
  <c r="B1500" i="41" s="1"/>
  <c r="B38" i="41"/>
  <c r="B115" i="41" s="1"/>
  <c r="B192" i="41" s="1"/>
  <c r="B269" i="41" s="1"/>
  <c r="B346" i="41" s="1"/>
  <c r="B423" i="41" s="1"/>
  <c r="B500" i="41" s="1"/>
  <c r="B577" i="41" s="1"/>
  <c r="B654" i="41" s="1"/>
  <c r="B731" i="41" s="1"/>
  <c r="B808" i="41" s="1"/>
  <c r="B885" i="41" s="1"/>
  <c r="B962" i="41" s="1"/>
  <c r="B1039" i="41" s="1"/>
  <c r="B1116" i="41" s="1"/>
  <c r="B1193" i="41" s="1"/>
  <c r="B1270" i="41" s="1"/>
  <c r="B1347" i="41" s="1"/>
  <c r="B1424" i="41" s="1"/>
  <c r="B1501" i="41" s="1"/>
  <c r="B39" i="41"/>
  <c r="B116" i="41" s="1"/>
  <c r="B193" i="41" s="1"/>
  <c r="B270" i="41" s="1"/>
  <c r="B347" i="41" s="1"/>
  <c r="B424" i="41" s="1"/>
  <c r="B501" i="41" s="1"/>
  <c r="B578" i="41" s="1"/>
  <c r="B655" i="41" s="1"/>
  <c r="B732" i="41" s="1"/>
  <c r="B809" i="41" s="1"/>
  <c r="B886" i="41" s="1"/>
  <c r="B963" i="41" s="1"/>
  <c r="B1040" i="41" s="1"/>
  <c r="B1117" i="41" s="1"/>
  <c r="B1194" i="41" s="1"/>
  <c r="B1271" i="41" s="1"/>
  <c r="B1348" i="41" s="1"/>
  <c r="B1425" i="41" s="1"/>
  <c r="B1502" i="41" s="1"/>
  <c r="B40" i="41"/>
  <c r="B117" i="41" s="1"/>
  <c r="B194" i="41" s="1"/>
  <c r="B271" i="41" s="1"/>
  <c r="B348" i="41" s="1"/>
  <c r="B425" i="41" s="1"/>
  <c r="B502" i="41" s="1"/>
  <c r="B579" i="41" s="1"/>
  <c r="B656" i="41" s="1"/>
  <c r="B733" i="41" s="1"/>
  <c r="B810" i="41" s="1"/>
  <c r="B887" i="41" s="1"/>
  <c r="B964" i="41" s="1"/>
  <c r="B1041" i="41" s="1"/>
  <c r="B1118" i="41" s="1"/>
  <c r="B1195" i="41" s="1"/>
  <c r="B1272" i="41" s="1"/>
  <c r="B1349" i="41" s="1"/>
  <c r="B1426" i="41" s="1"/>
  <c r="B1503" i="41" s="1"/>
  <c r="B41" i="41"/>
  <c r="B118" i="41" s="1"/>
  <c r="B195" i="41" s="1"/>
  <c r="B272" i="41" s="1"/>
  <c r="B349" i="41" s="1"/>
  <c r="B426" i="41" s="1"/>
  <c r="B503" i="41" s="1"/>
  <c r="B580" i="41" s="1"/>
  <c r="B657" i="41" s="1"/>
  <c r="B734" i="41" s="1"/>
  <c r="B811" i="41" s="1"/>
  <c r="B888" i="41" s="1"/>
  <c r="B965" i="41" s="1"/>
  <c r="B1042" i="41" s="1"/>
  <c r="B1119" i="41" s="1"/>
  <c r="B1196" i="41" s="1"/>
  <c r="B1273" i="41" s="1"/>
  <c r="B1350" i="41" s="1"/>
  <c r="B1427" i="41" s="1"/>
  <c r="B1504" i="41" s="1"/>
  <c r="B42" i="41"/>
  <c r="B119" i="41" s="1"/>
  <c r="B196" i="41" s="1"/>
  <c r="B273" i="41" s="1"/>
  <c r="B350" i="41" s="1"/>
  <c r="B427" i="41" s="1"/>
  <c r="B504" i="41" s="1"/>
  <c r="B581" i="41" s="1"/>
  <c r="B658" i="41" s="1"/>
  <c r="B735" i="41" s="1"/>
  <c r="B812" i="41" s="1"/>
  <c r="B889" i="41" s="1"/>
  <c r="B966" i="41" s="1"/>
  <c r="B1043" i="41" s="1"/>
  <c r="B1120" i="41" s="1"/>
  <c r="B1197" i="41" s="1"/>
  <c r="B1274" i="41" s="1"/>
  <c r="B1351" i="41" s="1"/>
  <c r="B1428" i="41" s="1"/>
  <c r="B1505" i="41" s="1"/>
  <c r="B43" i="41"/>
  <c r="B120" i="41" s="1"/>
  <c r="B197" i="41" s="1"/>
  <c r="B274" i="41" s="1"/>
  <c r="B351" i="41" s="1"/>
  <c r="B428" i="41" s="1"/>
  <c r="B505" i="41" s="1"/>
  <c r="B582" i="41" s="1"/>
  <c r="B659" i="41" s="1"/>
  <c r="B736" i="41" s="1"/>
  <c r="B813" i="41" s="1"/>
  <c r="B890" i="41" s="1"/>
  <c r="B967" i="41" s="1"/>
  <c r="B1044" i="41" s="1"/>
  <c r="B1121" i="41" s="1"/>
  <c r="B1198" i="41" s="1"/>
  <c r="B1275" i="41" s="1"/>
  <c r="B1352" i="41" s="1"/>
  <c r="B1429" i="41" s="1"/>
  <c r="B1506" i="41" s="1"/>
  <c r="B44" i="41"/>
  <c r="B121" i="41" s="1"/>
  <c r="B198" i="41" s="1"/>
  <c r="B275" i="41" s="1"/>
  <c r="B352" i="41" s="1"/>
  <c r="B429" i="41" s="1"/>
  <c r="B506" i="41" s="1"/>
  <c r="B583" i="41" s="1"/>
  <c r="B660" i="41" s="1"/>
  <c r="B737" i="41" s="1"/>
  <c r="B814" i="41" s="1"/>
  <c r="B891" i="41" s="1"/>
  <c r="B968" i="41" s="1"/>
  <c r="B1045" i="41" s="1"/>
  <c r="B1122" i="41" s="1"/>
  <c r="B1199" i="41" s="1"/>
  <c r="B1276" i="41" s="1"/>
  <c r="B1353" i="41" s="1"/>
  <c r="B1430" i="41" s="1"/>
  <c r="B1507" i="41" s="1"/>
  <c r="B45" i="41"/>
  <c r="B122" i="41" s="1"/>
  <c r="B199" i="41" s="1"/>
  <c r="B276" i="41" s="1"/>
  <c r="B353" i="41" s="1"/>
  <c r="B430" i="41" s="1"/>
  <c r="B507" i="41" s="1"/>
  <c r="B584" i="41" s="1"/>
  <c r="B661" i="41" s="1"/>
  <c r="B738" i="41" s="1"/>
  <c r="B815" i="41" s="1"/>
  <c r="B892" i="41" s="1"/>
  <c r="B969" i="41" s="1"/>
  <c r="B1046" i="41" s="1"/>
  <c r="B1123" i="41" s="1"/>
  <c r="B1200" i="41" s="1"/>
  <c r="B1277" i="41" s="1"/>
  <c r="B1354" i="41" s="1"/>
  <c r="B1431" i="41" s="1"/>
  <c r="B1508" i="41" s="1"/>
  <c r="B46" i="41"/>
  <c r="B123" i="41" s="1"/>
  <c r="B200" i="41" s="1"/>
  <c r="B277" i="41" s="1"/>
  <c r="B354" i="41" s="1"/>
  <c r="B431" i="41" s="1"/>
  <c r="B508" i="41" s="1"/>
  <c r="B585" i="41" s="1"/>
  <c r="B662" i="41" s="1"/>
  <c r="B739" i="41" s="1"/>
  <c r="B816" i="41" s="1"/>
  <c r="B893" i="41" s="1"/>
  <c r="B970" i="41" s="1"/>
  <c r="B1047" i="41" s="1"/>
  <c r="B1124" i="41" s="1"/>
  <c r="B1201" i="41" s="1"/>
  <c r="B1278" i="41" s="1"/>
  <c r="B1355" i="41" s="1"/>
  <c r="B1432" i="41" s="1"/>
  <c r="B1509" i="41" s="1"/>
  <c r="B47" i="41"/>
  <c r="B124" i="41" s="1"/>
  <c r="B201" i="41" s="1"/>
  <c r="B278" i="41" s="1"/>
  <c r="B355" i="41" s="1"/>
  <c r="B432" i="41" s="1"/>
  <c r="B509" i="41" s="1"/>
  <c r="B586" i="41" s="1"/>
  <c r="B663" i="41" s="1"/>
  <c r="B740" i="41" s="1"/>
  <c r="B817" i="41" s="1"/>
  <c r="B894" i="41" s="1"/>
  <c r="B971" i="41" s="1"/>
  <c r="B1048" i="41" s="1"/>
  <c r="B1125" i="41" s="1"/>
  <c r="B1202" i="41" s="1"/>
  <c r="B1279" i="41" s="1"/>
  <c r="B1356" i="41" s="1"/>
  <c r="B1433" i="41" s="1"/>
  <c r="B1510" i="41" s="1"/>
  <c r="B48" i="41"/>
  <c r="B125" i="41" s="1"/>
  <c r="B202" i="41" s="1"/>
  <c r="B279" i="41" s="1"/>
  <c r="B356" i="41" s="1"/>
  <c r="B433" i="41" s="1"/>
  <c r="B510" i="41" s="1"/>
  <c r="B587" i="41" s="1"/>
  <c r="B664" i="41" s="1"/>
  <c r="B741" i="41" s="1"/>
  <c r="B818" i="41" s="1"/>
  <c r="B895" i="41" s="1"/>
  <c r="B972" i="41" s="1"/>
  <c r="B1049" i="41" s="1"/>
  <c r="B1126" i="41" s="1"/>
  <c r="B1203" i="41" s="1"/>
  <c r="B1280" i="41" s="1"/>
  <c r="B1357" i="41" s="1"/>
  <c r="B1434" i="41" s="1"/>
  <c r="B1511" i="41" s="1"/>
  <c r="B49" i="41"/>
  <c r="B126" i="41" s="1"/>
  <c r="B203" i="41" s="1"/>
  <c r="B280" i="41" s="1"/>
  <c r="B357" i="41" s="1"/>
  <c r="B434" i="41" s="1"/>
  <c r="B511" i="41" s="1"/>
  <c r="B588" i="41" s="1"/>
  <c r="B665" i="41" s="1"/>
  <c r="B742" i="41" s="1"/>
  <c r="B819" i="41" s="1"/>
  <c r="B896" i="41" s="1"/>
  <c r="B973" i="41" s="1"/>
  <c r="B1050" i="41" s="1"/>
  <c r="B1127" i="41" s="1"/>
  <c r="B1204" i="41" s="1"/>
  <c r="B1281" i="41" s="1"/>
  <c r="B1358" i="41" s="1"/>
  <c r="B1435" i="41" s="1"/>
  <c r="B1512" i="41" s="1"/>
  <c r="B50" i="41"/>
  <c r="B127" i="41" s="1"/>
  <c r="B204" i="41" s="1"/>
  <c r="B281" i="41" s="1"/>
  <c r="B358" i="41" s="1"/>
  <c r="B435" i="41" s="1"/>
  <c r="B512" i="41" s="1"/>
  <c r="B589" i="41" s="1"/>
  <c r="B666" i="41" s="1"/>
  <c r="B743" i="41" s="1"/>
  <c r="B820" i="41" s="1"/>
  <c r="B897" i="41" s="1"/>
  <c r="B974" i="41" s="1"/>
  <c r="B1051" i="41" s="1"/>
  <c r="B1128" i="41" s="1"/>
  <c r="B1205" i="41" s="1"/>
  <c r="B1282" i="41" s="1"/>
  <c r="B1359" i="41" s="1"/>
  <c r="B1436" i="41" s="1"/>
  <c r="B1513" i="41" s="1"/>
  <c r="B51" i="41"/>
  <c r="B128" i="41" s="1"/>
  <c r="B205" i="41" s="1"/>
  <c r="B282" i="41" s="1"/>
  <c r="B359" i="41" s="1"/>
  <c r="B436" i="41" s="1"/>
  <c r="B513" i="41" s="1"/>
  <c r="B590" i="41" s="1"/>
  <c r="B667" i="41" s="1"/>
  <c r="B744" i="41" s="1"/>
  <c r="B821" i="41" s="1"/>
  <c r="B898" i="41" s="1"/>
  <c r="B975" i="41" s="1"/>
  <c r="B1052" i="41" s="1"/>
  <c r="B1129" i="41" s="1"/>
  <c r="B1206" i="41" s="1"/>
  <c r="B1283" i="41" s="1"/>
  <c r="B1360" i="41" s="1"/>
  <c r="B1437" i="41" s="1"/>
  <c r="B1514" i="41" s="1"/>
  <c r="B52" i="41"/>
  <c r="B129" i="41" s="1"/>
  <c r="B206" i="41" s="1"/>
  <c r="B283" i="41" s="1"/>
  <c r="B360" i="41" s="1"/>
  <c r="B437" i="41" s="1"/>
  <c r="B514" i="41" s="1"/>
  <c r="B591" i="41" s="1"/>
  <c r="B668" i="41" s="1"/>
  <c r="B745" i="41" s="1"/>
  <c r="B822" i="41" s="1"/>
  <c r="B899" i="41" s="1"/>
  <c r="B976" i="41" s="1"/>
  <c r="B1053" i="41" s="1"/>
  <c r="B1130" i="41" s="1"/>
  <c r="B1207" i="41" s="1"/>
  <c r="B1284" i="41" s="1"/>
  <c r="B1361" i="41" s="1"/>
  <c r="B1438" i="41" s="1"/>
  <c r="B1515" i="41" s="1"/>
  <c r="B53" i="41"/>
  <c r="B130" i="41" s="1"/>
  <c r="B207" i="41" s="1"/>
  <c r="B284" i="41" s="1"/>
  <c r="B361" i="41" s="1"/>
  <c r="B438" i="41" s="1"/>
  <c r="B515" i="41" s="1"/>
  <c r="B592" i="41" s="1"/>
  <c r="B669" i="41" s="1"/>
  <c r="B746" i="41" s="1"/>
  <c r="B823" i="41" s="1"/>
  <c r="B900" i="41" s="1"/>
  <c r="B977" i="41" s="1"/>
  <c r="B1054" i="41" s="1"/>
  <c r="B1131" i="41" s="1"/>
  <c r="B1208" i="41" s="1"/>
  <c r="B1285" i="41" s="1"/>
  <c r="B1362" i="41" s="1"/>
  <c r="B1439" i="41" s="1"/>
  <c r="B1516" i="41" s="1"/>
  <c r="B59" i="41"/>
  <c r="B136" i="41" s="1"/>
  <c r="B213" i="41" s="1"/>
  <c r="B290" i="41" s="1"/>
  <c r="B367" i="41" s="1"/>
  <c r="B444" i="41" s="1"/>
  <c r="B521" i="41" s="1"/>
  <c r="B598" i="41" s="1"/>
  <c r="B675" i="41" s="1"/>
  <c r="B752" i="41" s="1"/>
  <c r="B829" i="41" s="1"/>
  <c r="B906" i="41" s="1"/>
  <c r="B983" i="41" s="1"/>
  <c r="B1060" i="41" s="1"/>
  <c r="B1137" i="41" s="1"/>
  <c r="B1214" i="41" s="1"/>
  <c r="B1291" i="41" s="1"/>
  <c r="B1368" i="41" s="1"/>
  <c r="B1445" i="41" s="1"/>
  <c r="B1522" i="41" s="1"/>
  <c r="B70" i="41"/>
  <c r="B147" i="41" s="1"/>
  <c r="B224" i="41" s="1"/>
  <c r="B301" i="41" s="1"/>
  <c r="B378" i="41" s="1"/>
  <c r="B455" i="41" s="1"/>
  <c r="B532" i="41" s="1"/>
  <c r="B609" i="41" s="1"/>
  <c r="B686" i="41" s="1"/>
  <c r="B763" i="41" s="1"/>
  <c r="B840" i="41" s="1"/>
  <c r="B917" i="41" s="1"/>
  <c r="B994" i="41" s="1"/>
  <c r="B1071" i="41" s="1"/>
  <c r="B1148" i="41" s="1"/>
  <c r="B1225" i="41" s="1"/>
  <c r="B1302" i="41" s="1"/>
  <c r="B1379" i="41" s="1"/>
  <c r="B1456" i="41" s="1"/>
  <c r="B1533" i="41" s="1"/>
  <c r="B71" i="41"/>
  <c r="B148" i="41" s="1"/>
  <c r="B225" i="41" s="1"/>
  <c r="B302" i="41" s="1"/>
  <c r="B379" i="41" s="1"/>
  <c r="B456" i="41" s="1"/>
  <c r="B533" i="41" s="1"/>
  <c r="B610" i="41" s="1"/>
  <c r="B687" i="41" s="1"/>
  <c r="B764" i="41" s="1"/>
  <c r="B841" i="41" s="1"/>
  <c r="B918" i="41" s="1"/>
  <c r="B995" i="41" s="1"/>
  <c r="B1072" i="41" s="1"/>
  <c r="B1149" i="41" s="1"/>
  <c r="B1226" i="41" s="1"/>
  <c r="B1303" i="41" s="1"/>
  <c r="B1380" i="41" s="1"/>
  <c r="B1457" i="41" s="1"/>
  <c r="B1534" i="41" s="1"/>
  <c r="B72" i="41"/>
  <c r="B149" i="41" s="1"/>
  <c r="B226" i="41" s="1"/>
  <c r="B303" i="41" s="1"/>
  <c r="B380" i="41" s="1"/>
  <c r="B457" i="41" s="1"/>
  <c r="B534" i="41" s="1"/>
  <c r="B611" i="41" s="1"/>
  <c r="B688" i="41" s="1"/>
  <c r="B765" i="41" s="1"/>
  <c r="B842" i="41" s="1"/>
  <c r="B919" i="41" s="1"/>
  <c r="B996" i="41" s="1"/>
  <c r="B1073" i="41" s="1"/>
  <c r="B1150" i="41" s="1"/>
  <c r="B1227" i="41" s="1"/>
  <c r="B1304" i="41" s="1"/>
  <c r="B1381" i="41" s="1"/>
  <c r="B1458" i="41" s="1"/>
  <c r="B1535" i="41" s="1"/>
  <c r="B73" i="41"/>
  <c r="B150" i="41" s="1"/>
  <c r="B227" i="41" s="1"/>
  <c r="B304" i="41" s="1"/>
  <c r="B381" i="41" s="1"/>
  <c r="B458" i="41" s="1"/>
  <c r="B535" i="41" s="1"/>
  <c r="B612" i="41" s="1"/>
  <c r="B689" i="41" s="1"/>
  <c r="B766" i="41" s="1"/>
  <c r="B843" i="41" s="1"/>
  <c r="B920" i="41" s="1"/>
  <c r="B997" i="41" s="1"/>
  <c r="B1074" i="41" s="1"/>
  <c r="B1151" i="41" s="1"/>
  <c r="B1228" i="41" s="1"/>
  <c r="B1305" i="41" s="1"/>
  <c r="B1382" i="41" s="1"/>
  <c r="B1459" i="41" s="1"/>
  <c r="B1536" i="41" s="1"/>
  <c r="B74" i="41"/>
  <c r="B151" i="41" s="1"/>
  <c r="B228" i="41" s="1"/>
  <c r="B305" i="41" s="1"/>
  <c r="B382" i="41" s="1"/>
  <c r="B459" i="41" s="1"/>
  <c r="B536" i="41" s="1"/>
  <c r="B613" i="41" s="1"/>
  <c r="B690" i="41" s="1"/>
  <c r="B767" i="41" s="1"/>
  <c r="B844" i="41" s="1"/>
  <c r="B921" i="41" s="1"/>
  <c r="B998" i="41" s="1"/>
  <c r="B1075" i="41" s="1"/>
  <c r="B1152" i="41" s="1"/>
  <c r="B1229" i="41" s="1"/>
  <c r="B1306" i="41" s="1"/>
  <c r="B1383" i="41" s="1"/>
  <c r="B1460" i="41" s="1"/>
  <c r="B1537" i="41" s="1"/>
  <c r="B75" i="41"/>
  <c r="B152" i="41" s="1"/>
  <c r="B229" i="41" s="1"/>
  <c r="B306" i="41" s="1"/>
  <c r="B383" i="41" s="1"/>
  <c r="B460" i="41" s="1"/>
  <c r="B537" i="41" s="1"/>
  <c r="B614" i="41" s="1"/>
  <c r="B691" i="41" s="1"/>
  <c r="B768" i="41" s="1"/>
  <c r="B845" i="41" s="1"/>
  <c r="B922" i="41" s="1"/>
  <c r="B999" i="41" s="1"/>
  <c r="B1076" i="41" s="1"/>
  <c r="B1153" i="41" s="1"/>
  <c r="B1230" i="41" s="1"/>
  <c r="B1307" i="41" s="1"/>
  <c r="B1384" i="41" s="1"/>
  <c r="B1461" i="41" s="1"/>
  <c r="B1538" i="41" s="1"/>
  <c r="B76" i="41"/>
  <c r="B153" i="41" s="1"/>
  <c r="B230" i="41" s="1"/>
  <c r="B307" i="41" s="1"/>
  <c r="B384" i="41" s="1"/>
  <c r="B461" i="41" s="1"/>
  <c r="B538" i="41" s="1"/>
  <c r="B615" i="41" s="1"/>
  <c r="B692" i="41" s="1"/>
  <c r="B769" i="41" s="1"/>
  <c r="B846" i="41" s="1"/>
  <c r="B923" i="41" s="1"/>
  <c r="B1000" i="41" s="1"/>
  <c r="B1077" i="41" s="1"/>
  <c r="B1154" i="41" s="1"/>
  <c r="B1231" i="41" s="1"/>
  <c r="B1308" i="41" s="1"/>
  <c r="B1385" i="41" s="1"/>
  <c r="B1462" i="41" s="1"/>
  <c r="B1539" i="41" s="1"/>
  <c r="B77" i="41"/>
  <c r="B154" i="41" s="1"/>
  <c r="B231" i="41" s="1"/>
  <c r="B308" i="41" s="1"/>
  <c r="B385" i="41" s="1"/>
  <c r="B462" i="41" s="1"/>
  <c r="B539" i="41" s="1"/>
  <c r="B616" i="41" s="1"/>
  <c r="B693" i="41" s="1"/>
  <c r="B770" i="41" s="1"/>
  <c r="B847" i="41" s="1"/>
  <c r="B924" i="41" s="1"/>
  <c r="B1001" i="41" s="1"/>
  <c r="B1078" i="41" s="1"/>
  <c r="B1155" i="41" s="1"/>
  <c r="B1232" i="41" s="1"/>
  <c r="B1309" i="41" s="1"/>
  <c r="B1386" i="41" s="1"/>
  <c r="B1463" i="41" s="1"/>
  <c r="B1540" i="41" s="1"/>
  <c r="B78" i="41"/>
  <c r="B155" i="41" s="1"/>
  <c r="B232" i="41" s="1"/>
  <c r="B309" i="41" s="1"/>
  <c r="B386" i="41" s="1"/>
  <c r="B463" i="41" s="1"/>
  <c r="B540" i="41" s="1"/>
  <c r="B617" i="41" s="1"/>
  <c r="B694" i="41" s="1"/>
  <c r="B771" i="41" s="1"/>
  <c r="B848" i="41" s="1"/>
  <c r="B925" i="41" s="1"/>
  <c r="B1002" i="41" s="1"/>
  <c r="B1079" i="41" s="1"/>
  <c r="B1156" i="41" s="1"/>
  <c r="B1233" i="41" s="1"/>
  <c r="B1310" i="41" s="1"/>
  <c r="B1387" i="41" s="1"/>
  <c r="B1464" i="41" s="1"/>
  <c r="B1541" i="41" s="1"/>
  <c r="B79" i="41"/>
  <c r="B156" i="41" s="1"/>
  <c r="B233" i="41" s="1"/>
  <c r="B310" i="41" s="1"/>
  <c r="B387" i="41" s="1"/>
  <c r="B464" i="41" s="1"/>
  <c r="B541" i="41" s="1"/>
  <c r="B618" i="41" s="1"/>
  <c r="B695" i="41" s="1"/>
  <c r="B772" i="41" s="1"/>
  <c r="B849" i="41" s="1"/>
  <c r="B926" i="41" s="1"/>
  <c r="B1003" i="41" s="1"/>
  <c r="B1080" i="41" s="1"/>
  <c r="B1157" i="41" s="1"/>
  <c r="B1234" i="41" s="1"/>
  <c r="B1311" i="41" s="1"/>
  <c r="B1388" i="41" s="1"/>
  <c r="B1465" i="41" s="1"/>
  <c r="B1542" i="41" s="1"/>
  <c r="B80" i="41"/>
  <c r="B157" i="41" s="1"/>
  <c r="B234" i="41" s="1"/>
  <c r="B311" i="41" s="1"/>
  <c r="B388" i="41" s="1"/>
  <c r="B465" i="41" s="1"/>
  <c r="B542" i="41" s="1"/>
  <c r="B619" i="41" s="1"/>
  <c r="B696" i="41" s="1"/>
  <c r="B773" i="41" s="1"/>
  <c r="B850" i="41" s="1"/>
  <c r="B927" i="41" s="1"/>
  <c r="B1004" i="41" s="1"/>
  <c r="B1081" i="41" s="1"/>
  <c r="B1158" i="41" s="1"/>
  <c r="B1235" i="41" s="1"/>
  <c r="B1312" i="41" s="1"/>
  <c r="B1389" i="41" s="1"/>
  <c r="B1466" i="41" s="1"/>
  <c r="B1543" i="41" s="1"/>
  <c r="B6" i="41"/>
  <c r="B83" i="41" s="1"/>
  <c r="B160" i="41" s="1"/>
  <c r="B237" i="41" s="1"/>
  <c r="B314" i="41" s="1"/>
  <c r="B391" i="41" s="1"/>
  <c r="B468" i="41" s="1"/>
  <c r="B545" i="41" s="1"/>
  <c r="B622" i="41" s="1"/>
  <c r="B699" i="41" s="1"/>
  <c r="B776" i="41" s="1"/>
  <c r="B853" i="41" s="1"/>
  <c r="B930" i="41" s="1"/>
  <c r="B1007" i="41" s="1"/>
  <c r="B1084" i="41" s="1"/>
  <c r="B1161" i="41" s="1"/>
  <c r="B1238" i="41" s="1"/>
  <c r="B1315" i="41" s="1"/>
  <c r="B1392" i="41" s="1"/>
  <c r="B1469" i="41" s="1"/>
  <c r="C82" i="41"/>
  <c r="C159" i="41"/>
  <c r="C236" i="41"/>
  <c r="C313" i="41"/>
  <c r="C390" i="41"/>
  <c r="C467" i="41"/>
  <c r="C544" i="41"/>
  <c r="C621" i="41"/>
  <c r="C698" i="41"/>
  <c r="C775" i="41"/>
  <c r="C852" i="41"/>
  <c r="C929" i="41"/>
  <c r="C1006" i="41"/>
  <c r="C1083" i="41"/>
  <c r="C1160" i="41"/>
  <c r="C1237" i="41"/>
  <c r="C1314" i="41"/>
  <c r="C1391" i="41"/>
  <c r="C87" i="41"/>
  <c r="C164" i="41"/>
  <c r="C241" i="41"/>
  <c r="C318" i="41"/>
  <c r="C395" i="41"/>
  <c r="C472" i="41"/>
  <c r="C549" i="41"/>
  <c r="C626" i="41"/>
  <c r="C703" i="41"/>
  <c r="C780" i="41"/>
  <c r="C857" i="41"/>
  <c r="C934" i="41"/>
  <c r="C1011" i="41"/>
  <c r="C1088" i="41"/>
  <c r="C1165" i="41"/>
  <c r="C1242" i="41"/>
  <c r="C1319" i="41"/>
  <c r="C1396" i="41"/>
  <c r="C1473" i="41"/>
  <c r="C88" i="41"/>
  <c r="C165" i="41"/>
  <c r="C242" i="41"/>
  <c r="C319" i="41"/>
  <c r="C396" i="41"/>
  <c r="C473" i="41"/>
  <c r="C550" i="41"/>
  <c r="C627" i="41"/>
  <c r="C704" i="41"/>
  <c r="C781" i="41"/>
  <c r="C858" i="41"/>
  <c r="C935" i="41"/>
  <c r="C1012" i="41"/>
  <c r="C1089" i="41"/>
  <c r="C1166" i="41"/>
  <c r="C1243" i="41"/>
  <c r="C1320" i="41"/>
  <c r="C1397" i="41"/>
  <c r="C1474" i="41"/>
  <c r="C89" i="41"/>
  <c r="C166" i="41"/>
  <c r="C243" i="41"/>
  <c r="C320" i="41"/>
  <c r="C397" i="41"/>
  <c r="C474" i="41"/>
  <c r="C551" i="41"/>
  <c r="C628" i="41"/>
  <c r="C705" i="41"/>
  <c r="C782" i="41"/>
  <c r="C859" i="41"/>
  <c r="C936" i="41"/>
  <c r="C1013" i="41"/>
  <c r="C1090" i="41"/>
  <c r="C1167" i="41"/>
  <c r="C1244" i="41"/>
  <c r="C1321" i="41"/>
  <c r="C1398" i="41"/>
  <c r="C1475" i="41"/>
  <c r="C90" i="41"/>
  <c r="C167" i="41"/>
  <c r="C244" i="41"/>
  <c r="C321" i="41"/>
  <c r="C398" i="41"/>
  <c r="C475" i="41"/>
  <c r="C552" i="41"/>
  <c r="C629" i="41"/>
  <c r="C706" i="41"/>
  <c r="C783" i="41"/>
  <c r="C860" i="41"/>
  <c r="C937" i="41"/>
  <c r="C1014" i="41"/>
  <c r="C1091" i="41"/>
  <c r="C1168" i="41"/>
  <c r="C1245" i="41"/>
  <c r="C1322" i="41"/>
  <c r="C1399" i="41"/>
  <c r="C1476" i="41"/>
  <c r="C91" i="41"/>
  <c r="C168" i="41"/>
  <c r="C245" i="41"/>
  <c r="C322" i="41"/>
  <c r="C399" i="41"/>
  <c r="C476" i="41"/>
  <c r="C553" i="41"/>
  <c r="C630" i="41"/>
  <c r="C707" i="41"/>
  <c r="C784" i="41"/>
  <c r="C861" i="41"/>
  <c r="C938" i="41"/>
  <c r="C1015" i="41"/>
  <c r="C1092" i="41"/>
  <c r="C1169" i="41"/>
  <c r="C1246" i="41"/>
  <c r="C1323" i="41"/>
  <c r="C1400" i="41"/>
  <c r="C1477" i="41"/>
  <c r="C93" i="41"/>
  <c r="C170" i="41"/>
  <c r="C247" i="41"/>
  <c r="C324" i="41"/>
  <c r="C401" i="41"/>
  <c r="C478" i="41"/>
  <c r="C555" i="41"/>
  <c r="C632" i="41"/>
  <c r="C709" i="41"/>
  <c r="C786" i="41"/>
  <c r="C863" i="41"/>
  <c r="C940" i="41"/>
  <c r="C1017" i="41"/>
  <c r="C1094" i="41"/>
  <c r="C1171" i="41"/>
  <c r="C1248" i="41"/>
  <c r="C1325" i="41"/>
  <c r="C1402" i="41"/>
  <c r="C1479" i="41"/>
  <c r="C94" i="41"/>
  <c r="C171" i="41"/>
  <c r="C248" i="41"/>
  <c r="C325" i="41"/>
  <c r="C402" i="41"/>
  <c r="C479" i="41"/>
  <c r="C556" i="41"/>
  <c r="C633" i="41"/>
  <c r="C710" i="41"/>
  <c r="C787" i="41"/>
  <c r="C864" i="41"/>
  <c r="C941" i="41"/>
  <c r="C1018" i="41"/>
  <c r="C1095" i="41"/>
  <c r="C1172" i="41"/>
  <c r="C1249" i="41"/>
  <c r="C1326" i="41"/>
  <c r="C1403" i="41"/>
  <c r="C1480" i="41"/>
  <c r="C95" i="41"/>
  <c r="C172" i="41"/>
  <c r="C249" i="41"/>
  <c r="C326" i="41"/>
  <c r="C403" i="41"/>
  <c r="C480" i="41"/>
  <c r="C557" i="41"/>
  <c r="C634" i="41"/>
  <c r="C711" i="41"/>
  <c r="C788" i="41"/>
  <c r="C865" i="41"/>
  <c r="C942" i="41"/>
  <c r="C1019" i="41"/>
  <c r="C1096" i="41"/>
  <c r="C1173" i="41"/>
  <c r="C1250" i="41"/>
  <c r="C1327" i="41"/>
  <c r="C1404" i="41"/>
  <c r="C1481" i="41"/>
  <c r="C96" i="41"/>
  <c r="C173" i="41"/>
  <c r="C250" i="41"/>
  <c r="C327" i="41"/>
  <c r="C404" i="41"/>
  <c r="C481" i="41"/>
  <c r="C558" i="41"/>
  <c r="C635" i="41"/>
  <c r="C712" i="41"/>
  <c r="C789" i="41"/>
  <c r="C866" i="41"/>
  <c r="C943" i="41"/>
  <c r="C1020" i="41"/>
  <c r="C1097" i="41"/>
  <c r="C1174" i="41"/>
  <c r="C1251" i="41"/>
  <c r="C1328" i="41"/>
  <c r="C1405" i="41"/>
  <c r="C1482" i="41"/>
  <c r="C97" i="41"/>
  <c r="C174" i="41"/>
  <c r="C251" i="41"/>
  <c r="C328" i="41"/>
  <c r="C405" i="41"/>
  <c r="C482" i="41"/>
  <c r="C559" i="41"/>
  <c r="C636" i="41"/>
  <c r="C713" i="41"/>
  <c r="C790" i="41"/>
  <c r="C867" i="41"/>
  <c r="C944" i="41"/>
  <c r="C1021" i="41"/>
  <c r="C1098" i="41"/>
  <c r="C1175" i="41"/>
  <c r="C1252" i="41"/>
  <c r="C1329" i="41"/>
  <c r="C1406" i="41"/>
  <c r="C1483" i="41"/>
  <c r="C98" i="41"/>
  <c r="C175" i="41"/>
  <c r="C252" i="41"/>
  <c r="C329" i="41"/>
  <c r="C406" i="41"/>
  <c r="C483" i="41"/>
  <c r="C560" i="41"/>
  <c r="C637" i="41"/>
  <c r="C714" i="41"/>
  <c r="C791" i="41"/>
  <c r="C868" i="41"/>
  <c r="C945" i="41"/>
  <c r="C1022" i="41"/>
  <c r="C1099" i="41"/>
  <c r="C1176" i="41"/>
  <c r="C1253" i="41"/>
  <c r="C1330" i="41"/>
  <c r="C1407" i="41"/>
  <c r="C1484" i="41"/>
  <c r="C100" i="41"/>
  <c r="C177" i="41"/>
  <c r="C254" i="41"/>
  <c r="C331" i="41"/>
  <c r="C408" i="41"/>
  <c r="C485" i="41"/>
  <c r="C562" i="41"/>
  <c r="C639" i="41"/>
  <c r="C716" i="41"/>
  <c r="C793" i="41"/>
  <c r="C870" i="41"/>
  <c r="C947" i="41"/>
  <c r="C1024" i="41"/>
  <c r="C1101" i="41"/>
  <c r="C1178" i="41"/>
  <c r="C1255" i="41"/>
  <c r="C1332" i="41"/>
  <c r="C1409" i="41"/>
  <c r="C1486" i="41"/>
  <c r="C101" i="41"/>
  <c r="C178" i="41"/>
  <c r="C255" i="41"/>
  <c r="C332" i="41"/>
  <c r="C409" i="41"/>
  <c r="C486" i="41"/>
  <c r="C563" i="41"/>
  <c r="C640" i="41"/>
  <c r="C717" i="41"/>
  <c r="C794" i="41"/>
  <c r="C871" i="41"/>
  <c r="C948" i="41"/>
  <c r="C1025" i="41"/>
  <c r="C1102" i="41"/>
  <c r="C1179" i="41"/>
  <c r="C1256" i="41"/>
  <c r="C1333" i="41"/>
  <c r="C1410" i="41"/>
  <c r="C1487" i="41"/>
  <c r="C102" i="41"/>
  <c r="C179" i="41"/>
  <c r="C256" i="41"/>
  <c r="C333" i="41"/>
  <c r="C410" i="41"/>
  <c r="C487" i="41"/>
  <c r="C564" i="41"/>
  <c r="C641" i="41"/>
  <c r="C718" i="41"/>
  <c r="C795" i="41"/>
  <c r="C872" i="41"/>
  <c r="C949" i="41"/>
  <c r="C1026" i="41"/>
  <c r="C1103" i="41"/>
  <c r="C1180" i="41"/>
  <c r="C1257" i="41"/>
  <c r="C1334" i="41"/>
  <c r="C1411" i="41"/>
  <c r="C1488" i="41"/>
  <c r="C103" i="41"/>
  <c r="C180" i="41"/>
  <c r="C257" i="41"/>
  <c r="C334" i="41"/>
  <c r="C411" i="41"/>
  <c r="C488" i="41"/>
  <c r="C565" i="41"/>
  <c r="C642" i="41"/>
  <c r="C719" i="41"/>
  <c r="C796" i="41"/>
  <c r="C873" i="41"/>
  <c r="C950" i="41"/>
  <c r="C1027" i="41"/>
  <c r="C1104" i="41"/>
  <c r="C1181" i="41"/>
  <c r="C1258" i="41"/>
  <c r="C1335" i="41"/>
  <c r="C1412" i="41"/>
  <c r="C1489" i="41"/>
  <c r="C104" i="41"/>
  <c r="C181" i="41"/>
  <c r="C258" i="41"/>
  <c r="C335" i="41"/>
  <c r="C412" i="41"/>
  <c r="C489" i="41"/>
  <c r="C566" i="41"/>
  <c r="C643" i="41"/>
  <c r="C720" i="41"/>
  <c r="C797" i="41"/>
  <c r="C874" i="41"/>
  <c r="C951" i="41"/>
  <c r="C1028" i="41"/>
  <c r="C1105" i="41"/>
  <c r="C1182" i="41"/>
  <c r="C1259" i="41"/>
  <c r="C1336" i="41"/>
  <c r="C1413" i="41"/>
  <c r="C1490" i="41"/>
  <c r="C107" i="41"/>
  <c r="C184" i="41"/>
  <c r="C261" i="41"/>
  <c r="C338" i="41"/>
  <c r="C569" i="41"/>
  <c r="C646" i="41"/>
  <c r="C723" i="41"/>
  <c r="C800" i="41"/>
  <c r="C877" i="41"/>
  <c r="C954" i="41"/>
  <c r="C1031" i="41"/>
  <c r="C1108" i="41"/>
  <c r="C1185" i="41"/>
  <c r="C1262" i="41"/>
  <c r="C1339" i="41"/>
  <c r="C1416" i="41"/>
  <c r="C1493" i="41"/>
  <c r="C108" i="41"/>
  <c r="C185" i="41"/>
  <c r="C339" i="41"/>
  <c r="C416" i="41"/>
  <c r="C493" i="41"/>
  <c r="C570" i="41"/>
  <c r="C647" i="41"/>
  <c r="C724" i="41"/>
  <c r="C801" i="41"/>
  <c r="C878" i="41"/>
  <c r="C955" i="41"/>
  <c r="C1032" i="41"/>
  <c r="C1109" i="41"/>
  <c r="C1186" i="41"/>
  <c r="C1263" i="41"/>
  <c r="C1340" i="41"/>
  <c r="C1417" i="41"/>
  <c r="C1494" i="41"/>
  <c r="C109" i="41"/>
  <c r="C186" i="41"/>
  <c r="C263" i="41"/>
  <c r="C340" i="41"/>
  <c r="C571" i="41"/>
  <c r="C648" i="41"/>
  <c r="C725" i="41"/>
  <c r="C802" i="41"/>
  <c r="C879" i="41"/>
  <c r="C956" i="41"/>
  <c r="C1033" i="41"/>
  <c r="C1110" i="41"/>
  <c r="C1187" i="41"/>
  <c r="C1264" i="41"/>
  <c r="C1341" i="41"/>
  <c r="C1418" i="41"/>
  <c r="C1495" i="41"/>
  <c r="C110" i="41"/>
  <c r="C187" i="41"/>
  <c r="C264" i="41"/>
  <c r="C341" i="41"/>
  <c r="C418" i="41"/>
  <c r="C495" i="41"/>
  <c r="C572" i="41"/>
  <c r="C649" i="41"/>
  <c r="C726" i="41"/>
  <c r="C803" i="41"/>
  <c r="C880" i="41"/>
  <c r="C957" i="41"/>
  <c r="C1034" i="41"/>
  <c r="C1111" i="41"/>
  <c r="C1188" i="41"/>
  <c r="C1265" i="41"/>
  <c r="C1342" i="41"/>
  <c r="C1419" i="41"/>
  <c r="C1496" i="41"/>
  <c r="C111" i="41"/>
  <c r="C188" i="41"/>
  <c r="C265" i="41"/>
  <c r="C342" i="41"/>
  <c r="C419" i="41"/>
  <c r="C496" i="41"/>
  <c r="C573" i="41"/>
  <c r="C650" i="41"/>
  <c r="C727" i="41"/>
  <c r="C804" i="41"/>
  <c r="C881" i="41"/>
  <c r="C958" i="41"/>
  <c r="C1035" i="41"/>
  <c r="C1112" i="41"/>
  <c r="C1189" i="41"/>
  <c r="C1266" i="41"/>
  <c r="C1343" i="41"/>
  <c r="C1420" i="41"/>
  <c r="C1497" i="41"/>
  <c r="C114" i="41"/>
  <c r="C191" i="41"/>
  <c r="C268" i="41"/>
  <c r="C345" i="41"/>
  <c r="C422" i="41"/>
  <c r="C499" i="41"/>
  <c r="C576" i="41"/>
  <c r="C653" i="41"/>
  <c r="C730" i="41"/>
  <c r="C807" i="41"/>
  <c r="C884" i="41"/>
  <c r="C961" i="41"/>
  <c r="C1038" i="41"/>
  <c r="C1115" i="41"/>
  <c r="C1192" i="41"/>
  <c r="C1269" i="41"/>
  <c r="C1346" i="41"/>
  <c r="C1423" i="41"/>
  <c r="C1500" i="41"/>
  <c r="C115" i="41"/>
  <c r="C192" i="41"/>
  <c r="C269" i="41"/>
  <c r="C346" i="41"/>
  <c r="C423" i="41"/>
  <c r="C500" i="41"/>
  <c r="C577" i="41"/>
  <c r="C654" i="41"/>
  <c r="C731" i="41"/>
  <c r="C808" i="41"/>
  <c r="C885" i="41"/>
  <c r="C962" i="41"/>
  <c r="C1039" i="41"/>
  <c r="C1116" i="41"/>
  <c r="C1193" i="41"/>
  <c r="C1270" i="41"/>
  <c r="C1347" i="41"/>
  <c r="C1424" i="41"/>
  <c r="C1501" i="41"/>
  <c r="C117" i="41"/>
  <c r="C194" i="41"/>
  <c r="C271" i="41"/>
  <c r="C348" i="41"/>
  <c r="C425" i="41"/>
  <c r="C502" i="41"/>
  <c r="C579" i="41"/>
  <c r="C656" i="41"/>
  <c r="C733" i="41"/>
  <c r="C810" i="41"/>
  <c r="C887" i="41"/>
  <c r="C964" i="41"/>
  <c r="C1041" i="41"/>
  <c r="C1118" i="41"/>
  <c r="C1195" i="41"/>
  <c r="C1272" i="41"/>
  <c r="C1349" i="41"/>
  <c r="C1426" i="41"/>
  <c r="C1503" i="41"/>
  <c r="C118" i="41"/>
  <c r="C195" i="41"/>
  <c r="C272" i="41"/>
  <c r="C349" i="41"/>
  <c r="C426" i="41"/>
  <c r="C503" i="41"/>
  <c r="C580" i="41"/>
  <c r="C657" i="41"/>
  <c r="C734" i="41"/>
  <c r="C811" i="41"/>
  <c r="C888" i="41"/>
  <c r="C965" i="41"/>
  <c r="C1042" i="41"/>
  <c r="C1119" i="41"/>
  <c r="C1196" i="41"/>
  <c r="C1273" i="41"/>
  <c r="C1350" i="41"/>
  <c r="C1427" i="41"/>
  <c r="C1504" i="41"/>
  <c r="C120" i="41"/>
  <c r="C197" i="41"/>
  <c r="C274" i="41"/>
  <c r="C351" i="41"/>
  <c r="C428" i="41"/>
  <c r="C505" i="41"/>
  <c r="C582" i="41"/>
  <c r="C659" i="41"/>
  <c r="C736" i="41"/>
  <c r="C813" i="41"/>
  <c r="C890" i="41"/>
  <c r="C967" i="41"/>
  <c r="C1044" i="41"/>
  <c r="C1121" i="41"/>
  <c r="C1198" i="41"/>
  <c r="C1275" i="41"/>
  <c r="C1352" i="41"/>
  <c r="C1429" i="41"/>
  <c r="C1506" i="41"/>
  <c r="C121" i="41"/>
  <c r="C198" i="41"/>
  <c r="C275" i="41"/>
  <c r="C352" i="41"/>
  <c r="C429" i="41"/>
  <c r="C506" i="41"/>
  <c r="C583" i="41"/>
  <c r="C660" i="41"/>
  <c r="C737" i="41"/>
  <c r="C814" i="41"/>
  <c r="C891" i="41"/>
  <c r="C968" i="41"/>
  <c r="C1045" i="41"/>
  <c r="C1122" i="41"/>
  <c r="C1199" i="41"/>
  <c r="C1276" i="41"/>
  <c r="C1353" i="41"/>
  <c r="C1430" i="41"/>
  <c r="C1507" i="41"/>
  <c r="C122" i="41"/>
  <c r="C199" i="41"/>
  <c r="C276" i="41"/>
  <c r="C353" i="41"/>
  <c r="C430" i="41"/>
  <c r="C507" i="41"/>
  <c r="C584" i="41"/>
  <c r="C661" i="41"/>
  <c r="C738" i="41"/>
  <c r="C815" i="41"/>
  <c r="C892" i="41"/>
  <c r="C969" i="41"/>
  <c r="C1046" i="41"/>
  <c r="C1123" i="41"/>
  <c r="C1200" i="41"/>
  <c r="C1277" i="41"/>
  <c r="C1354" i="41"/>
  <c r="C1431" i="41"/>
  <c r="C1508" i="41"/>
  <c r="C124" i="41"/>
  <c r="C201" i="41"/>
  <c r="C278" i="41"/>
  <c r="C355" i="41"/>
  <c r="C432" i="41"/>
  <c r="C509" i="41"/>
  <c r="C586" i="41"/>
  <c r="C663" i="41"/>
  <c r="C740" i="41"/>
  <c r="C817" i="41"/>
  <c r="C894" i="41"/>
  <c r="C971" i="41"/>
  <c r="C1048" i="41"/>
  <c r="C1125" i="41"/>
  <c r="C1202" i="41"/>
  <c r="C1279" i="41"/>
  <c r="C1356" i="41"/>
  <c r="C1433" i="41"/>
  <c r="C1510" i="41"/>
  <c r="C125" i="41"/>
  <c r="C202" i="41"/>
  <c r="C279" i="41"/>
  <c r="C356" i="41"/>
  <c r="C433" i="41"/>
  <c r="C510" i="41"/>
  <c r="C587" i="41"/>
  <c r="C664" i="41"/>
  <c r="C741" i="41"/>
  <c r="C818" i="41"/>
  <c r="C895" i="41"/>
  <c r="C972" i="41"/>
  <c r="C1049" i="41"/>
  <c r="C1126" i="41"/>
  <c r="C1203" i="41"/>
  <c r="C1280" i="41"/>
  <c r="C1357" i="41"/>
  <c r="C1434" i="41"/>
  <c r="C1511" i="41"/>
  <c r="C127" i="41"/>
  <c r="C204" i="41"/>
  <c r="C281" i="41"/>
  <c r="C358" i="41"/>
  <c r="C435" i="41"/>
  <c r="C512" i="41"/>
  <c r="C589" i="41"/>
  <c r="C666" i="41"/>
  <c r="C743" i="41"/>
  <c r="C820" i="41"/>
  <c r="C897" i="41"/>
  <c r="C974" i="41"/>
  <c r="C1051" i="41"/>
  <c r="C1128" i="41"/>
  <c r="C1205" i="41"/>
  <c r="C1282" i="41"/>
  <c r="C1359" i="41"/>
  <c r="C1436" i="41"/>
  <c r="C1513" i="41"/>
  <c r="C128" i="41"/>
  <c r="C205" i="41"/>
  <c r="C282" i="41"/>
  <c r="C359" i="41"/>
  <c r="C436" i="41"/>
  <c r="C513" i="41"/>
  <c r="C590" i="41"/>
  <c r="C667" i="41"/>
  <c r="C744" i="41"/>
  <c r="C821" i="41"/>
  <c r="C898" i="41"/>
  <c r="C975" i="41"/>
  <c r="C1052" i="41"/>
  <c r="C1129" i="41"/>
  <c r="C1206" i="41"/>
  <c r="C1283" i="41"/>
  <c r="C1360" i="41"/>
  <c r="C1437" i="41"/>
  <c r="C1514" i="41"/>
  <c r="C131" i="41"/>
  <c r="C208" i="41"/>
  <c r="C285" i="41"/>
  <c r="C362" i="41"/>
  <c r="C439" i="41"/>
  <c r="C516" i="41"/>
  <c r="C593" i="41"/>
  <c r="C670" i="41"/>
  <c r="C747" i="41"/>
  <c r="C824" i="41"/>
  <c r="C901" i="41"/>
  <c r="C978" i="41"/>
  <c r="C1055" i="41"/>
  <c r="C1132" i="41"/>
  <c r="C1209" i="41"/>
  <c r="C1286" i="41"/>
  <c r="C1363" i="41"/>
  <c r="C1440" i="41"/>
  <c r="C1517" i="41"/>
  <c r="C132" i="41"/>
  <c r="C209" i="41"/>
  <c r="C286" i="41"/>
  <c r="C363" i="41"/>
  <c r="C440" i="41"/>
  <c r="C517" i="41"/>
  <c r="C594" i="41"/>
  <c r="C671" i="41"/>
  <c r="C748" i="41"/>
  <c r="C825" i="41"/>
  <c r="C902" i="41"/>
  <c r="C979" i="41"/>
  <c r="C1056" i="41"/>
  <c r="C1133" i="41"/>
  <c r="C1210" i="41"/>
  <c r="C1287" i="41"/>
  <c r="C1364" i="41"/>
  <c r="C1441" i="41"/>
  <c r="C1518" i="41"/>
  <c r="C133" i="41"/>
  <c r="C210" i="41"/>
  <c r="C287" i="41"/>
  <c r="C364" i="41"/>
  <c r="C441" i="41"/>
  <c r="C518" i="41"/>
  <c r="C595" i="41"/>
  <c r="C672" i="41"/>
  <c r="C749" i="41"/>
  <c r="C826" i="41"/>
  <c r="C903" i="41"/>
  <c r="C980" i="41"/>
  <c r="C1057" i="41"/>
  <c r="C1134" i="41"/>
  <c r="C1211" i="41"/>
  <c r="C1288" i="41"/>
  <c r="C1365" i="41"/>
  <c r="C1442" i="41"/>
  <c r="C1519" i="41"/>
  <c r="C134" i="41"/>
  <c r="C211" i="41"/>
  <c r="C288" i="41"/>
  <c r="C365" i="41"/>
  <c r="C442" i="41"/>
  <c r="C519" i="41"/>
  <c r="C596" i="41"/>
  <c r="C673" i="41"/>
  <c r="C750" i="41"/>
  <c r="C827" i="41"/>
  <c r="C904" i="41"/>
  <c r="C981" i="41"/>
  <c r="C1058" i="41"/>
  <c r="C1135" i="41"/>
  <c r="C1212" i="41"/>
  <c r="C1289" i="41"/>
  <c r="C1366" i="41"/>
  <c r="C1443" i="41"/>
  <c r="C1520" i="41"/>
  <c r="C135" i="41"/>
  <c r="C212" i="41"/>
  <c r="C289" i="41"/>
  <c r="C366" i="41"/>
  <c r="C443" i="41"/>
  <c r="C520" i="41"/>
  <c r="C597" i="41"/>
  <c r="C674" i="41"/>
  <c r="C751" i="41"/>
  <c r="C828" i="41"/>
  <c r="C905" i="41"/>
  <c r="C982" i="41"/>
  <c r="C1059" i="41"/>
  <c r="C1136" i="41"/>
  <c r="C1213" i="41"/>
  <c r="C1290" i="41"/>
  <c r="C1367" i="41"/>
  <c r="C1444" i="41"/>
  <c r="C1521" i="41"/>
  <c r="C137" i="41"/>
  <c r="C214" i="41"/>
  <c r="C291" i="41"/>
  <c r="C368" i="41"/>
  <c r="C445" i="41"/>
  <c r="C522" i="41"/>
  <c r="C599" i="41"/>
  <c r="C676" i="41"/>
  <c r="C753" i="41"/>
  <c r="C830" i="41"/>
  <c r="C907" i="41"/>
  <c r="C984" i="41"/>
  <c r="C1061" i="41"/>
  <c r="C1138" i="41"/>
  <c r="C1215" i="41"/>
  <c r="C1292" i="41"/>
  <c r="C1369" i="41"/>
  <c r="C1446" i="41"/>
  <c r="C1523" i="41"/>
  <c r="C138" i="41"/>
  <c r="C215" i="41"/>
  <c r="C292" i="41"/>
  <c r="C369" i="41"/>
  <c r="C446" i="41"/>
  <c r="C523" i="41"/>
  <c r="C600" i="41"/>
  <c r="C677" i="41"/>
  <c r="C754" i="41"/>
  <c r="C831" i="41"/>
  <c r="C908" i="41"/>
  <c r="C985" i="41"/>
  <c r="C1062" i="41"/>
  <c r="C1139" i="41"/>
  <c r="C1216" i="41"/>
  <c r="C1293" i="41"/>
  <c r="C1370" i="41"/>
  <c r="C1447" i="41"/>
  <c r="C1524" i="41"/>
  <c r="C139" i="41"/>
  <c r="C216" i="41"/>
  <c r="C293" i="41"/>
  <c r="C370" i="41"/>
  <c r="C447" i="41"/>
  <c r="C524" i="41"/>
  <c r="C601" i="41"/>
  <c r="C678" i="41"/>
  <c r="C755" i="41"/>
  <c r="C832" i="41"/>
  <c r="C909" i="41"/>
  <c r="C986" i="41"/>
  <c r="C1063" i="41"/>
  <c r="C1140" i="41"/>
  <c r="C1217" i="41"/>
  <c r="C1294" i="41"/>
  <c r="C1371" i="41"/>
  <c r="C1448" i="41"/>
  <c r="C1525" i="41"/>
  <c r="C140" i="41"/>
  <c r="C217" i="41"/>
  <c r="C294" i="41"/>
  <c r="C371" i="41"/>
  <c r="C448" i="41"/>
  <c r="C525" i="41"/>
  <c r="C602" i="41"/>
  <c r="C679" i="41"/>
  <c r="C756" i="41"/>
  <c r="C833" i="41"/>
  <c r="C910" i="41"/>
  <c r="C987" i="41"/>
  <c r="C1064" i="41"/>
  <c r="C1141" i="41"/>
  <c r="C1218" i="41"/>
  <c r="C1295" i="41"/>
  <c r="C1372" i="41"/>
  <c r="C1449" i="41"/>
  <c r="C1526" i="41"/>
  <c r="C141" i="41"/>
  <c r="C218" i="41"/>
  <c r="C295" i="41"/>
  <c r="C372" i="41"/>
  <c r="C449" i="41"/>
  <c r="C526" i="41"/>
  <c r="C603" i="41"/>
  <c r="C680" i="41"/>
  <c r="C757" i="41"/>
  <c r="C834" i="41"/>
  <c r="C911" i="41"/>
  <c r="C988" i="41"/>
  <c r="C1065" i="41"/>
  <c r="C1142" i="41"/>
  <c r="C1219" i="41"/>
  <c r="C1296" i="41"/>
  <c r="C1373" i="41"/>
  <c r="C1450" i="41"/>
  <c r="C1527" i="41"/>
  <c r="C142" i="41"/>
  <c r="C219" i="41"/>
  <c r="C296" i="41"/>
  <c r="C373" i="41"/>
  <c r="C450" i="41"/>
  <c r="C527" i="41"/>
  <c r="C604" i="41"/>
  <c r="C681" i="41"/>
  <c r="C758" i="41"/>
  <c r="C835" i="41"/>
  <c r="C912" i="41"/>
  <c r="C989" i="41"/>
  <c r="C1066" i="41"/>
  <c r="C1143" i="41"/>
  <c r="C1220" i="41"/>
  <c r="C1297" i="41"/>
  <c r="C1374" i="41"/>
  <c r="C1451" i="41"/>
  <c r="C1528" i="41"/>
  <c r="C143" i="41"/>
  <c r="C220" i="41"/>
  <c r="C297" i="41"/>
  <c r="C374" i="41"/>
  <c r="C451" i="41"/>
  <c r="C528" i="41"/>
  <c r="C605" i="41"/>
  <c r="C682" i="41"/>
  <c r="C759" i="41"/>
  <c r="C836" i="41"/>
  <c r="C913" i="41"/>
  <c r="C990" i="41"/>
  <c r="C1067" i="41"/>
  <c r="C1144" i="41"/>
  <c r="C1221" i="41"/>
  <c r="C1298" i="41"/>
  <c r="C1375" i="41"/>
  <c r="C1452" i="41"/>
  <c r="C1529" i="41"/>
  <c r="C144" i="41"/>
  <c r="C221" i="41"/>
  <c r="C298" i="41"/>
  <c r="C375" i="41"/>
  <c r="C452" i="41"/>
  <c r="C529" i="41"/>
  <c r="C606" i="41"/>
  <c r="C683" i="41"/>
  <c r="C760" i="41"/>
  <c r="C837" i="41"/>
  <c r="C914" i="41"/>
  <c r="C991" i="41"/>
  <c r="C1068" i="41"/>
  <c r="C1145" i="41"/>
  <c r="C1222" i="41"/>
  <c r="C1299" i="41"/>
  <c r="C1376" i="41"/>
  <c r="C1453" i="41"/>
  <c r="C1530" i="41"/>
  <c r="C145" i="41"/>
  <c r="C222" i="41"/>
  <c r="C299" i="41"/>
  <c r="C376" i="41"/>
  <c r="C453" i="41"/>
  <c r="C530" i="41"/>
  <c r="C607" i="41"/>
  <c r="C684" i="41"/>
  <c r="C761" i="41"/>
  <c r="C838" i="41"/>
  <c r="C915" i="41"/>
  <c r="C992" i="41"/>
  <c r="C1069" i="41"/>
  <c r="C1146" i="41"/>
  <c r="C1223" i="41"/>
  <c r="C1300" i="41"/>
  <c r="C1377" i="41"/>
  <c r="C1454" i="41"/>
  <c r="C1531" i="41"/>
  <c r="C146" i="41"/>
  <c r="C223" i="41"/>
  <c r="C300" i="41"/>
  <c r="C377" i="41"/>
  <c r="C454" i="41"/>
  <c r="C531" i="41"/>
  <c r="C608" i="41"/>
  <c r="C685" i="41"/>
  <c r="C762" i="41"/>
  <c r="C839" i="41"/>
  <c r="C916" i="41"/>
  <c r="C993" i="41"/>
  <c r="C1070" i="41"/>
  <c r="C1147" i="41"/>
  <c r="C1224" i="41"/>
  <c r="C1301" i="41"/>
  <c r="C1378" i="41"/>
  <c r="C1455" i="41"/>
  <c r="C1532" i="41"/>
  <c r="C148" i="41"/>
  <c r="C225" i="41"/>
  <c r="C302" i="41"/>
  <c r="C379" i="41"/>
  <c r="C456" i="41"/>
  <c r="C533" i="41"/>
  <c r="C610" i="41"/>
  <c r="C687" i="41"/>
  <c r="C764" i="41"/>
  <c r="C841" i="41"/>
  <c r="C918" i="41"/>
  <c r="C995" i="41"/>
  <c r="C1072" i="41"/>
  <c r="C1149" i="41"/>
  <c r="C1226" i="41"/>
  <c r="C1303" i="41"/>
  <c r="C1380" i="41"/>
  <c r="C1457" i="41"/>
  <c r="C1534" i="41"/>
  <c r="C149" i="41"/>
  <c r="C226" i="41"/>
  <c r="C303" i="41"/>
  <c r="C380" i="41"/>
  <c r="C457" i="41"/>
  <c r="C534" i="41"/>
  <c r="C611" i="41"/>
  <c r="C688" i="41"/>
  <c r="C765" i="41"/>
  <c r="C842" i="41"/>
  <c r="C919" i="41"/>
  <c r="C996" i="41"/>
  <c r="C1073" i="41"/>
  <c r="C1150" i="41"/>
  <c r="C1227" i="41"/>
  <c r="C1304" i="41"/>
  <c r="C1381" i="41"/>
  <c r="C1458" i="41"/>
  <c r="C1535" i="41"/>
  <c r="C150" i="41"/>
  <c r="C227" i="41"/>
  <c r="C304" i="41"/>
  <c r="C381" i="41"/>
  <c r="C458" i="41"/>
  <c r="C535" i="41"/>
  <c r="C612" i="41"/>
  <c r="C689" i="41"/>
  <c r="C766" i="41"/>
  <c r="C843" i="41"/>
  <c r="C920" i="41"/>
  <c r="C997" i="41"/>
  <c r="C1074" i="41"/>
  <c r="C1151" i="41"/>
  <c r="C1228" i="41"/>
  <c r="C1305" i="41"/>
  <c r="C1382" i="41"/>
  <c r="C1459" i="41"/>
  <c r="C1536" i="41"/>
  <c r="C151" i="41"/>
  <c r="C228" i="41"/>
  <c r="C305" i="41"/>
  <c r="C382" i="41"/>
  <c r="C459" i="41"/>
  <c r="C536" i="41"/>
  <c r="C613" i="41"/>
  <c r="C690" i="41"/>
  <c r="C767" i="41"/>
  <c r="C844" i="41"/>
  <c r="C921" i="41"/>
  <c r="C998" i="41"/>
  <c r="C1075" i="41"/>
  <c r="C1152" i="41"/>
  <c r="C1229" i="41"/>
  <c r="C1306" i="41"/>
  <c r="C1383" i="41"/>
  <c r="C1460" i="41"/>
  <c r="C1537" i="41"/>
  <c r="C152" i="41"/>
  <c r="C229" i="41"/>
  <c r="C306" i="41"/>
  <c r="C383" i="41"/>
  <c r="C460" i="41"/>
  <c r="C537" i="41"/>
  <c r="C614" i="41"/>
  <c r="C691" i="41"/>
  <c r="C768" i="41"/>
  <c r="C845" i="41"/>
  <c r="C922" i="41"/>
  <c r="C999" i="41"/>
  <c r="C1076" i="41"/>
  <c r="C1153" i="41"/>
  <c r="C1230" i="41"/>
  <c r="C1307" i="41"/>
  <c r="C1384" i="41"/>
  <c r="C1461" i="41"/>
  <c r="C1538" i="41"/>
  <c r="C153" i="41"/>
  <c r="C230" i="41"/>
  <c r="C307" i="41"/>
  <c r="C384" i="41"/>
  <c r="C461" i="41"/>
  <c r="C538" i="41"/>
  <c r="C615" i="41"/>
  <c r="C692" i="41"/>
  <c r="C769" i="41"/>
  <c r="C846" i="41"/>
  <c r="C923" i="41"/>
  <c r="C1000" i="41"/>
  <c r="C1077" i="41"/>
  <c r="C1154" i="41"/>
  <c r="C1231" i="41"/>
  <c r="C1308" i="41"/>
  <c r="C1385" i="41"/>
  <c r="C1462" i="41"/>
  <c r="C1539" i="41"/>
  <c r="C154" i="41"/>
  <c r="C231" i="41"/>
  <c r="C308" i="41"/>
  <c r="C385" i="41"/>
  <c r="C462" i="41"/>
  <c r="C539" i="41"/>
  <c r="C616" i="41"/>
  <c r="C693" i="41"/>
  <c r="C770" i="41"/>
  <c r="C847" i="41"/>
  <c r="C924" i="41"/>
  <c r="C1001" i="41"/>
  <c r="C1078" i="41"/>
  <c r="C1155" i="41"/>
  <c r="C1232" i="41"/>
  <c r="C1309" i="41"/>
  <c r="C1386" i="41"/>
  <c r="C1463" i="41"/>
  <c r="C1540" i="41"/>
  <c r="C155" i="41"/>
  <c r="C232" i="41"/>
  <c r="C309" i="41"/>
  <c r="C386" i="41"/>
  <c r="C463" i="41"/>
  <c r="C540" i="41"/>
  <c r="C617" i="41"/>
  <c r="C694" i="41"/>
  <c r="C771" i="41"/>
  <c r="C848" i="41"/>
  <c r="C925" i="41"/>
  <c r="C1002" i="41"/>
  <c r="C1079" i="41"/>
  <c r="C1156" i="41"/>
  <c r="C1233" i="41"/>
  <c r="C1310" i="41"/>
  <c r="C1387" i="41"/>
  <c r="C1464" i="41"/>
  <c r="C1541" i="41"/>
  <c r="C156" i="41"/>
  <c r="C233" i="41"/>
  <c r="C310" i="41"/>
  <c r="C387" i="41"/>
  <c r="C464" i="41"/>
  <c r="C541" i="41"/>
  <c r="C618" i="41"/>
  <c r="C695" i="41"/>
  <c r="C772" i="41"/>
  <c r="C849" i="41"/>
  <c r="C926" i="41"/>
  <c r="C1003" i="41"/>
  <c r="C1080" i="41"/>
  <c r="C1157" i="41"/>
  <c r="C1234" i="41"/>
  <c r="C1311" i="41"/>
  <c r="C1388" i="41"/>
  <c r="C1465" i="41"/>
  <c r="C1542" i="41"/>
  <c r="C157" i="41"/>
  <c r="C234" i="41"/>
  <c r="C311" i="41"/>
  <c r="C388" i="41"/>
  <c r="C465" i="41"/>
  <c r="C542" i="41"/>
  <c r="C619" i="41"/>
  <c r="C696" i="41"/>
  <c r="C773" i="41"/>
  <c r="C850" i="41"/>
  <c r="C927" i="41"/>
  <c r="C1004" i="41"/>
  <c r="C1081" i="41"/>
  <c r="C1158" i="41"/>
  <c r="C1235" i="41"/>
  <c r="C1312" i="41"/>
  <c r="C1389" i="41"/>
  <c r="C1466" i="41"/>
  <c r="C1543" i="41"/>
  <c r="C10" i="41"/>
  <c r="C11" i="41"/>
  <c r="C12" i="41"/>
  <c r="C13" i="41"/>
  <c r="C14" i="41"/>
  <c r="C16" i="41"/>
  <c r="C17" i="41"/>
  <c r="C18" i="41"/>
  <c r="C19" i="41"/>
  <c r="C20" i="41"/>
  <c r="C21" i="41"/>
  <c r="C23" i="41"/>
  <c r="C24" i="41"/>
  <c r="C25" i="41"/>
  <c r="C26" i="41"/>
  <c r="C27" i="41"/>
  <c r="C30" i="41"/>
  <c r="C31" i="41"/>
  <c r="C32" i="41"/>
  <c r="C33" i="41"/>
  <c r="C34" i="41"/>
  <c r="C37" i="41"/>
  <c r="C38" i="41"/>
  <c r="C40" i="41"/>
  <c r="C41" i="41"/>
  <c r="C43" i="41"/>
  <c r="C44" i="41"/>
  <c r="C45" i="41"/>
  <c r="C47" i="41"/>
  <c r="C48" i="41"/>
  <c r="C50" i="41"/>
  <c r="C51" i="41"/>
  <c r="C54" i="41"/>
  <c r="C55" i="41"/>
  <c r="C56" i="41"/>
  <c r="C57" i="41"/>
  <c r="C58" i="41"/>
  <c r="C60" i="41"/>
  <c r="C61" i="41"/>
  <c r="C62" i="41"/>
  <c r="C63" i="41"/>
  <c r="C64" i="41"/>
  <c r="C65" i="41"/>
  <c r="C66" i="41"/>
  <c r="C67" i="41"/>
  <c r="C68" i="41"/>
  <c r="C69" i="41"/>
  <c r="C71" i="41"/>
  <c r="C72" i="41"/>
  <c r="C73" i="41"/>
  <c r="C74" i="41"/>
  <c r="C75" i="41"/>
  <c r="C76" i="41"/>
  <c r="C77" i="41"/>
  <c r="C78" i="41"/>
  <c r="C79" i="41"/>
  <c r="C80" i="41"/>
  <c r="C5" i="41"/>
  <c r="C3" i="41"/>
  <c r="C51" i="2"/>
  <c r="C44" i="2"/>
  <c r="C19" i="9"/>
  <c r="C20" i="9"/>
  <c r="C21" i="9"/>
  <c r="C18" i="9"/>
  <c r="C22" i="38"/>
  <c r="C39" i="38"/>
  <c r="C56" i="38"/>
  <c r="C73" i="38"/>
  <c r="C90" i="38"/>
  <c r="C107" i="38"/>
  <c r="C124" i="38"/>
  <c r="C141" i="38"/>
  <c r="C158" i="38"/>
  <c r="C175" i="38"/>
  <c r="C192" i="38"/>
  <c r="C209" i="38"/>
  <c r="C226" i="38"/>
  <c r="C243" i="38"/>
  <c r="C260" i="38"/>
  <c r="C277" i="38"/>
  <c r="C294" i="38"/>
  <c r="C311" i="38"/>
  <c r="C328" i="38"/>
  <c r="C24" i="38"/>
  <c r="C41" i="38"/>
  <c r="C58" i="38"/>
  <c r="C75" i="38"/>
  <c r="C92" i="38"/>
  <c r="C109" i="38"/>
  <c r="C126" i="38"/>
  <c r="C143" i="38"/>
  <c r="C160" i="38"/>
  <c r="C177" i="38"/>
  <c r="C194" i="38"/>
  <c r="C211" i="38"/>
  <c r="C228" i="38"/>
  <c r="C245" i="38"/>
  <c r="C262" i="38"/>
  <c r="C279" i="38"/>
  <c r="C296" i="38"/>
  <c r="C313" i="38"/>
  <c r="C330" i="38"/>
  <c r="C25" i="38"/>
  <c r="C42" i="38"/>
  <c r="C59" i="38"/>
  <c r="C76" i="38"/>
  <c r="C93" i="38"/>
  <c r="C110" i="38"/>
  <c r="C127" i="38"/>
  <c r="C144" i="38"/>
  <c r="C161" i="38"/>
  <c r="C178" i="38"/>
  <c r="C195" i="38"/>
  <c r="C212" i="38"/>
  <c r="C229" i="38"/>
  <c r="C246" i="38"/>
  <c r="C263" i="38"/>
  <c r="C280" i="38"/>
  <c r="C297" i="38"/>
  <c r="C314" i="38"/>
  <c r="C331" i="38"/>
  <c r="C26" i="38"/>
  <c r="C43" i="38"/>
  <c r="C60" i="38"/>
  <c r="C77" i="38"/>
  <c r="C94" i="38"/>
  <c r="C111" i="38"/>
  <c r="C128" i="38"/>
  <c r="C145" i="38"/>
  <c r="C162" i="38"/>
  <c r="C179" i="38"/>
  <c r="C196" i="38"/>
  <c r="C213" i="38"/>
  <c r="C230" i="38"/>
  <c r="C247" i="38"/>
  <c r="C264" i="38"/>
  <c r="C281" i="38"/>
  <c r="C298" i="38"/>
  <c r="C315" i="38"/>
  <c r="C332" i="38"/>
  <c r="C27" i="38"/>
  <c r="C44" i="38"/>
  <c r="C61" i="38"/>
  <c r="C78" i="38"/>
  <c r="C95" i="38"/>
  <c r="C112" i="38"/>
  <c r="C129" i="38"/>
  <c r="C146" i="38"/>
  <c r="C163" i="38"/>
  <c r="C180" i="38"/>
  <c r="C197" i="38"/>
  <c r="C214" i="38"/>
  <c r="C231" i="38"/>
  <c r="C248" i="38"/>
  <c r="C265" i="38"/>
  <c r="C282" i="38"/>
  <c r="C299" i="38"/>
  <c r="C316" i="38"/>
  <c r="C333" i="38"/>
  <c r="C28" i="38"/>
  <c r="C45" i="38"/>
  <c r="C62" i="38"/>
  <c r="C79" i="38"/>
  <c r="C96" i="38"/>
  <c r="C113" i="38"/>
  <c r="C130" i="38"/>
  <c r="C147" i="38"/>
  <c r="C164" i="38"/>
  <c r="C181" i="38"/>
  <c r="C198" i="38"/>
  <c r="C215" i="38"/>
  <c r="C232" i="38"/>
  <c r="C249" i="38"/>
  <c r="C266" i="38"/>
  <c r="C283" i="38"/>
  <c r="C300" i="38"/>
  <c r="C317" i="38"/>
  <c r="C334" i="38"/>
  <c r="C30" i="38"/>
  <c r="C47" i="38"/>
  <c r="C64" i="38"/>
  <c r="C81" i="38"/>
  <c r="C98" i="38"/>
  <c r="C115" i="38"/>
  <c r="C132" i="38"/>
  <c r="C149" i="38"/>
  <c r="C166" i="38"/>
  <c r="C183" i="38"/>
  <c r="C200" i="38"/>
  <c r="C217" i="38"/>
  <c r="C234" i="38"/>
  <c r="C251" i="38"/>
  <c r="C268" i="38"/>
  <c r="C285" i="38"/>
  <c r="C302" i="38"/>
  <c r="C319" i="38"/>
  <c r="C336" i="38"/>
  <c r="C31" i="38"/>
  <c r="C48" i="38"/>
  <c r="C65" i="38"/>
  <c r="C82" i="38"/>
  <c r="C99" i="38"/>
  <c r="C116" i="38"/>
  <c r="C133" i="38"/>
  <c r="C150" i="38"/>
  <c r="C167" i="38"/>
  <c r="C184" i="38"/>
  <c r="C201" i="38"/>
  <c r="C218" i="38"/>
  <c r="C235" i="38"/>
  <c r="C252" i="38"/>
  <c r="C269" i="38"/>
  <c r="C286" i="38"/>
  <c r="C303" i="38"/>
  <c r="C320" i="38"/>
  <c r="C337" i="38"/>
  <c r="C32" i="38"/>
  <c r="C49" i="38"/>
  <c r="C66" i="38"/>
  <c r="C83" i="38"/>
  <c r="C100" i="38"/>
  <c r="C117" i="38"/>
  <c r="C134" i="38"/>
  <c r="C151" i="38"/>
  <c r="C168" i="38"/>
  <c r="C185" i="38"/>
  <c r="C202" i="38"/>
  <c r="C219" i="38"/>
  <c r="C236" i="38"/>
  <c r="C253" i="38"/>
  <c r="C270" i="38"/>
  <c r="C287" i="38"/>
  <c r="C304" i="38"/>
  <c r="C321" i="38"/>
  <c r="C338" i="38"/>
  <c r="C33" i="38"/>
  <c r="C50" i="38"/>
  <c r="C67" i="38"/>
  <c r="C84" i="38"/>
  <c r="C101" i="38"/>
  <c r="C118" i="38"/>
  <c r="C135" i="38"/>
  <c r="C152" i="38"/>
  <c r="C169" i="38"/>
  <c r="C186" i="38"/>
  <c r="C203" i="38"/>
  <c r="C220" i="38"/>
  <c r="C237" i="38"/>
  <c r="C254" i="38"/>
  <c r="C271" i="38"/>
  <c r="C288" i="38"/>
  <c r="C305" i="38"/>
  <c r="C322" i="38"/>
  <c r="C339" i="38"/>
  <c r="C34" i="38"/>
  <c r="C51" i="38"/>
  <c r="C68" i="38"/>
  <c r="C85" i="38"/>
  <c r="C102" i="38"/>
  <c r="C119" i="38"/>
  <c r="C136" i="38"/>
  <c r="C153" i="38"/>
  <c r="C170" i="38"/>
  <c r="C187" i="38"/>
  <c r="C204" i="38"/>
  <c r="C221" i="38"/>
  <c r="C238" i="38"/>
  <c r="C255" i="38"/>
  <c r="C272" i="38"/>
  <c r="C289" i="38"/>
  <c r="C306" i="38"/>
  <c r="C323" i="38"/>
  <c r="C340" i="38"/>
  <c r="C35" i="38"/>
  <c r="C52" i="38"/>
  <c r="C69" i="38"/>
  <c r="C86" i="38"/>
  <c r="C103" i="38"/>
  <c r="C120" i="38"/>
  <c r="C137" i="38"/>
  <c r="C154" i="38"/>
  <c r="C171" i="38"/>
  <c r="C188" i="38"/>
  <c r="C205" i="38"/>
  <c r="C222" i="38"/>
  <c r="C239" i="38"/>
  <c r="C256" i="38"/>
  <c r="C273" i="38"/>
  <c r="C290" i="38"/>
  <c r="C307" i="38"/>
  <c r="C324" i="38"/>
  <c r="C341" i="38"/>
  <c r="C36" i="38"/>
  <c r="C53" i="38"/>
  <c r="C70" i="38"/>
  <c r="C87" i="38"/>
  <c r="C104" i="38"/>
  <c r="C121" i="38"/>
  <c r="C138" i="38"/>
  <c r="C155" i="38"/>
  <c r="C172" i="38"/>
  <c r="C189" i="38"/>
  <c r="C206" i="38"/>
  <c r="C223" i="38"/>
  <c r="C240" i="38"/>
  <c r="C257" i="38"/>
  <c r="C274" i="38"/>
  <c r="C291" i="38"/>
  <c r="C308" i="38"/>
  <c r="C325" i="38"/>
  <c r="C342" i="38"/>
  <c r="C37" i="38"/>
  <c r="C54" i="38"/>
  <c r="C71" i="38"/>
  <c r="C88" i="38"/>
  <c r="C105" i="38"/>
  <c r="C122" i="38"/>
  <c r="C139" i="38"/>
  <c r="C156" i="38"/>
  <c r="C173" i="38"/>
  <c r="C190" i="38"/>
  <c r="C207" i="38"/>
  <c r="C224" i="38"/>
  <c r="C241" i="38"/>
  <c r="C258" i="38"/>
  <c r="C275" i="38"/>
  <c r="C292" i="38"/>
  <c r="C309" i="38"/>
  <c r="C326" i="38"/>
  <c r="C343" i="38"/>
  <c r="C7" i="38"/>
  <c r="C8" i="38"/>
  <c r="C9" i="38"/>
  <c r="C10" i="38"/>
  <c r="C11" i="38"/>
  <c r="C13" i="38"/>
  <c r="C14" i="38"/>
  <c r="C15" i="38"/>
  <c r="C16" i="38"/>
  <c r="C17" i="38"/>
  <c r="C18" i="38"/>
  <c r="C19" i="38"/>
  <c r="C20" i="38"/>
  <c r="C5" i="38"/>
  <c r="C3" i="38"/>
  <c r="J21" i="36"/>
  <c r="I21" i="36"/>
  <c r="H21" i="36"/>
  <c r="G21" i="36"/>
  <c r="F21" i="36"/>
  <c r="E21" i="36"/>
  <c r="J20" i="36"/>
  <c r="I20" i="36"/>
  <c r="H20" i="36"/>
  <c r="G20" i="36"/>
  <c r="F20" i="36"/>
  <c r="E20" i="36"/>
  <c r="J19" i="36"/>
  <c r="I19" i="36"/>
  <c r="H19" i="36"/>
  <c r="G19" i="36"/>
  <c r="F19" i="36"/>
  <c r="E19" i="36"/>
  <c r="J18" i="36"/>
  <c r="I18" i="36"/>
  <c r="H18" i="36"/>
  <c r="G18" i="36"/>
  <c r="F18" i="36"/>
  <c r="E18" i="36"/>
  <c r="J17" i="36"/>
  <c r="I17" i="36"/>
  <c r="H17" i="36"/>
  <c r="G17" i="36"/>
  <c r="F17" i="36"/>
  <c r="E17" i="36"/>
  <c r="X13" i="36"/>
  <c r="W13" i="36"/>
  <c r="V13" i="36"/>
  <c r="U13" i="36"/>
  <c r="T13" i="36"/>
  <c r="S13" i="36"/>
  <c r="R13" i="36"/>
  <c r="Q13" i="36"/>
  <c r="P13" i="36"/>
  <c r="O13" i="36"/>
  <c r="N13" i="36"/>
  <c r="M13" i="36"/>
  <c r="L13" i="36"/>
  <c r="K13" i="36"/>
  <c r="J13" i="36"/>
  <c r="I13" i="36"/>
  <c r="H13" i="36"/>
  <c r="G13" i="36"/>
  <c r="F13" i="36"/>
  <c r="E13" i="36"/>
  <c r="C13" i="36"/>
  <c r="C21" i="36" s="1"/>
  <c r="B13" i="36"/>
  <c r="B21" i="36" s="1"/>
  <c r="X12" i="36"/>
  <c r="W12" i="36"/>
  <c r="V12" i="36"/>
  <c r="U12" i="36"/>
  <c r="T12" i="36"/>
  <c r="S12" i="36"/>
  <c r="R12" i="36"/>
  <c r="Q12" i="36"/>
  <c r="P12" i="36"/>
  <c r="O12" i="36"/>
  <c r="N12" i="36"/>
  <c r="M12" i="36"/>
  <c r="L12" i="36"/>
  <c r="K12" i="36"/>
  <c r="J12" i="36"/>
  <c r="I12" i="36"/>
  <c r="H12" i="36"/>
  <c r="G12" i="36"/>
  <c r="F12" i="36"/>
  <c r="C12" i="36"/>
  <c r="C20" i="36" s="1"/>
  <c r="B12" i="36"/>
  <c r="B20" i="36" s="1"/>
  <c r="X11" i="36"/>
  <c r="W11" i="36"/>
  <c r="V11" i="36"/>
  <c r="U11" i="36"/>
  <c r="T11" i="36"/>
  <c r="S11" i="36"/>
  <c r="R11" i="36"/>
  <c r="Q11" i="36"/>
  <c r="P11" i="36"/>
  <c r="O11" i="36"/>
  <c r="N11" i="36"/>
  <c r="M11" i="36"/>
  <c r="L11" i="36"/>
  <c r="K11" i="36"/>
  <c r="J11" i="36"/>
  <c r="I11" i="36"/>
  <c r="G11" i="36"/>
  <c r="F11" i="36"/>
  <c r="E11" i="36"/>
  <c r="C11" i="36"/>
  <c r="C19" i="36" s="1"/>
  <c r="B11" i="36"/>
  <c r="B19" i="36" s="1"/>
  <c r="X10" i="36"/>
  <c r="W10" i="36"/>
  <c r="V10" i="36"/>
  <c r="U10" i="36"/>
  <c r="T10" i="36"/>
  <c r="S10" i="36"/>
  <c r="R10" i="36"/>
  <c r="Q10" i="36"/>
  <c r="P10" i="36"/>
  <c r="O10" i="36"/>
  <c r="N10" i="36"/>
  <c r="M10" i="36"/>
  <c r="L10" i="36"/>
  <c r="K10" i="36"/>
  <c r="J10" i="36"/>
  <c r="I10" i="36"/>
  <c r="H10" i="36"/>
  <c r="G10" i="36"/>
  <c r="F10" i="36"/>
  <c r="E10" i="36"/>
  <c r="C10" i="36"/>
  <c r="C18" i="36" s="1"/>
  <c r="B10" i="36"/>
  <c r="B18" i="36" s="1"/>
  <c r="X9" i="36"/>
  <c r="W9" i="36"/>
  <c r="V9" i="36"/>
  <c r="U9" i="36"/>
  <c r="T9" i="36"/>
  <c r="S9" i="36"/>
  <c r="R9" i="36"/>
  <c r="Q9" i="36"/>
  <c r="P9" i="36"/>
  <c r="O9" i="36"/>
  <c r="N9" i="36"/>
  <c r="M9" i="36"/>
  <c r="L9" i="36"/>
  <c r="K9" i="36"/>
  <c r="J9" i="36"/>
  <c r="I9" i="36"/>
  <c r="H9" i="36"/>
  <c r="G9" i="36"/>
  <c r="F9" i="36"/>
  <c r="E9" i="36"/>
  <c r="C9" i="36"/>
  <c r="C17" i="36" s="1"/>
  <c r="B9" i="36"/>
  <c r="B17" i="36" s="1"/>
  <c r="C8" i="36"/>
  <c r="B8" i="36"/>
  <c r="C3" i="36"/>
  <c r="F40" i="36"/>
  <c r="G40" i="36"/>
  <c r="H40" i="36"/>
  <c r="I40" i="36"/>
  <c r="J40" i="36"/>
  <c r="F41" i="36"/>
  <c r="G41" i="36"/>
  <c r="H41" i="36"/>
  <c r="I41" i="36"/>
  <c r="J41" i="36"/>
  <c r="F42" i="36"/>
  <c r="G42" i="36"/>
  <c r="H42" i="36"/>
  <c r="I42" i="36"/>
  <c r="J42" i="36"/>
  <c r="F43" i="36"/>
  <c r="G43" i="36"/>
  <c r="H43" i="36"/>
  <c r="I43" i="36"/>
  <c r="J43" i="36"/>
  <c r="F44" i="36"/>
  <c r="G44" i="36"/>
  <c r="H44" i="36"/>
  <c r="I44" i="36"/>
  <c r="J44" i="36"/>
  <c r="F45" i="36"/>
  <c r="G45" i="36"/>
  <c r="H45" i="36"/>
  <c r="I45" i="36"/>
  <c r="J45" i="36"/>
  <c r="F46" i="36"/>
  <c r="G46" i="36"/>
  <c r="H46" i="36"/>
  <c r="I46" i="36"/>
  <c r="J46" i="36"/>
  <c r="F47" i="36"/>
  <c r="G47" i="36"/>
  <c r="H47" i="36"/>
  <c r="I47" i="36"/>
  <c r="J47" i="36"/>
  <c r="F48" i="36"/>
  <c r="G48" i="36"/>
  <c r="H48" i="36"/>
  <c r="I48" i="36"/>
  <c r="J48" i="36"/>
  <c r="F49" i="36"/>
  <c r="G49" i="36"/>
  <c r="H49" i="36"/>
  <c r="I49" i="36"/>
  <c r="J49" i="36"/>
  <c r="E49" i="36"/>
  <c r="E48" i="36"/>
  <c r="E47" i="36"/>
  <c r="E46" i="36"/>
  <c r="E45" i="36"/>
  <c r="E44" i="36"/>
  <c r="E43" i="36"/>
  <c r="E42" i="36"/>
  <c r="E41" i="36"/>
  <c r="E40" i="36"/>
  <c r="X36" i="36"/>
  <c r="W36" i="36"/>
  <c r="V36" i="36"/>
  <c r="U36" i="36"/>
  <c r="T36" i="36"/>
  <c r="S36" i="36"/>
  <c r="R36" i="36"/>
  <c r="Q36" i="36"/>
  <c r="P36" i="36"/>
  <c r="O36" i="36"/>
  <c r="N36" i="36"/>
  <c r="M36" i="36"/>
  <c r="L36" i="36"/>
  <c r="K36" i="36"/>
  <c r="J36" i="36"/>
  <c r="I36" i="36"/>
  <c r="H36" i="36"/>
  <c r="G36" i="36"/>
  <c r="F36" i="36"/>
  <c r="E36" i="36"/>
  <c r="C36" i="36"/>
  <c r="C49" i="36" s="1"/>
  <c r="X35" i="36"/>
  <c r="W35" i="36"/>
  <c r="V35" i="36"/>
  <c r="U35" i="36"/>
  <c r="T35" i="36"/>
  <c r="S35" i="36"/>
  <c r="R35" i="36"/>
  <c r="Q35" i="36"/>
  <c r="P35" i="36"/>
  <c r="O35" i="36"/>
  <c r="N35" i="36"/>
  <c r="M35" i="36"/>
  <c r="L35" i="36"/>
  <c r="K35" i="36"/>
  <c r="J35" i="36"/>
  <c r="I35" i="36"/>
  <c r="H35" i="36"/>
  <c r="G35" i="36"/>
  <c r="F35" i="36"/>
  <c r="E35" i="36"/>
  <c r="C35" i="36"/>
  <c r="C48" i="36" s="1"/>
  <c r="X34" i="36"/>
  <c r="W34" i="36"/>
  <c r="V34" i="36"/>
  <c r="U34" i="36"/>
  <c r="T34" i="36"/>
  <c r="S34" i="36"/>
  <c r="R34" i="36"/>
  <c r="Q34" i="36"/>
  <c r="P34" i="36"/>
  <c r="O34" i="36"/>
  <c r="N34" i="36"/>
  <c r="M34" i="36"/>
  <c r="L34" i="36"/>
  <c r="K34" i="36"/>
  <c r="J34" i="36"/>
  <c r="I34" i="36"/>
  <c r="H34" i="36"/>
  <c r="G34" i="36"/>
  <c r="F34" i="36"/>
  <c r="E34" i="36"/>
  <c r="C34" i="36"/>
  <c r="C47" i="36" s="1"/>
  <c r="X33" i="36"/>
  <c r="W33" i="36"/>
  <c r="V33" i="36"/>
  <c r="U33" i="36"/>
  <c r="T33" i="36"/>
  <c r="S33" i="36"/>
  <c r="R33" i="36"/>
  <c r="Q33" i="36"/>
  <c r="P33" i="36"/>
  <c r="O33" i="36"/>
  <c r="N33" i="36"/>
  <c r="M33" i="36"/>
  <c r="L33" i="36"/>
  <c r="K33" i="36"/>
  <c r="J33" i="36"/>
  <c r="I33" i="36"/>
  <c r="H33" i="36"/>
  <c r="G33" i="36"/>
  <c r="F33" i="36"/>
  <c r="E33" i="36"/>
  <c r="C33" i="36"/>
  <c r="C46" i="36" s="1"/>
  <c r="X32" i="36"/>
  <c r="W32" i="36"/>
  <c r="V32" i="36"/>
  <c r="U32" i="36"/>
  <c r="T32" i="36"/>
  <c r="S32" i="36"/>
  <c r="R32" i="36"/>
  <c r="Q32" i="36"/>
  <c r="P32" i="36"/>
  <c r="O32" i="36"/>
  <c r="N32" i="36"/>
  <c r="M32" i="36"/>
  <c r="L32" i="36"/>
  <c r="K32" i="36"/>
  <c r="J32" i="36"/>
  <c r="I32" i="36"/>
  <c r="H32" i="36"/>
  <c r="G32" i="36"/>
  <c r="F32" i="36"/>
  <c r="E32" i="36"/>
  <c r="C32" i="36"/>
  <c r="C45" i="36" s="1"/>
  <c r="X31" i="36"/>
  <c r="W31" i="36"/>
  <c r="V31" i="36"/>
  <c r="U31" i="36"/>
  <c r="T31" i="36"/>
  <c r="S31" i="36"/>
  <c r="R31" i="36"/>
  <c r="Q31" i="36"/>
  <c r="P31" i="36"/>
  <c r="O31" i="36"/>
  <c r="N31" i="36"/>
  <c r="M31" i="36"/>
  <c r="L31" i="36"/>
  <c r="K31" i="36"/>
  <c r="J31" i="36"/>
  <c r="I31" i="36"/>
  <c r="H31" i="36"/>
  <c r="G31" i="36"/>
  <c r="F31" i="36"/>
  <c r="E31" i="36"/>
  <c r="C31" i="36"/>
  <c r="C44" i="36" s="1"/>
  <c r="X30" i="36"/>
  <c r="W30" i="36"/>
  <c r="V30" i="36"/>
  <c r="U30" i="36"/>
  <c r="T30" i="36"/>
  <c r="S30" i="36"/>
  <c r="R30" i="36"/>
  <c r="Q30" i="36"/>
  <c r="P30" i="36"/>
  <c r="O30" i="36"/>
  <c r="N30" i="36"/>
  <c r="M30" i="36"/>
  <c r="L30" i="36"/>
  <c r="K30" i="36"/>
  <c r="J30" i="36"/>
  <c r="I30" i="36"/>
  <c r="H30" i="36"/>
  <c r="G30" i="36"/>
  <c r="F30" i="36"/>
  <c r="E30" i="36"/>
  <c r="C30" i="36"/>
  <c r="C43" i="36" s="1"/>
  <c r="X29" i="36"/>
  <c r="W29" i="36"/>
  <c r="V29" i="36"/>
  <c r="U29" i="36"/>
  <c r="T29" i="36"/>
  <c r="S29" i="36"/>
  <c r="R29" i="36"/>
  <c r="Q29" i="36"/>
  <c r="P29" i="36"/>
  <c r="O29" i="36"/>
  <c r="N29" i="36"/>
  <c r="M29" i="36"/>
  <c r="L29" i="36"/>
  <c r="K29" i="36"/>
  <c r="J29" i="36"/>
  <c r="I29" i="36"/>
  <c r="H29" i="36"/>
  <c r="G29" i="36"/>
  <c r="F29" i="36"/>
  <c r="E29" i="36"/>
  <c r="C29" i="36"/>
  <c r="C42" i="36" s="1"/>
  <c r="X28" i="36"/>
  <c r="W28" i="36"/>
  <c r="V28" i="36"/>
  <c r="U28" i="36"/>
  <c r="T28" i="36"/>
  <c r="S28" i="36"/>
  <c r="R28" i="36"/>
  <c r="Q28" i="36"/>
  <c r="P28" i="36"/>
  <c r="O28" i="36"/>
  <c r="N28" i="36"/>
  <c r="M28" i="36"/>
  <c r="L28" i="36"/>
  <c r="K28" i="36"/>
  <c r="J28" i="36"/>
  <c r="I28" i="36"/>
  <c r="H28" i="36"/>
  <c r="G28" i="36"/>
  <c r="F28" i="36"/>
  <c r="E28" i="36"/>
  <c r="C28" i="36"/>
  <c r="C41" i="36" s="1"/>
  <c r="X27" i="36"/>
  <c r="W27" i="36"/>
  <c r="V27" i="36"/>
  <c r="U27" i="36"/>
  <c r="T27" i="36"/>
  <c r="S27" i="36"/>
  <c r="R27" i="36"/>
  <c r="Q27" i="36"/>
  <c r="P27" i="36"/>
  <c r="O27" i="36"/>
  <c r="N27" i="36"/>
  <c r="M27" i="36"/>
  <c r="L27" i="36"/>
  <c r="K27" i="36"/>
  <c r="J27" i="36"/>
  <c r="I27" i="36"/>
  <c r="H27" i="36"/>
  <c r="G27" i="36"/>
  <c r="F27" i="36"/>
  <c r="E27" i="36"/>
  <c r="C27" i="36"/>
  <c r="C40" i="36" s="1"/>
  <c r="C26" i="36"/>
  <c r="B26" i="36"/>
  <c r="C46" i="42" l="1"/>
  <c r="C38" i="42"/>
  <c r="C74" i="42"/>
  <c r="C66" i="42"/>
  <c r="C45" i="42"/>
  <c r="C37" i="42"/>
  <c r="C73" i="42"/>
  <c r="C65" i="42"/>
  <c r="C32" i="42"/>
  <c r="C44" i="42"/>
  <c r="C36" i="42"/>
  <c r="C72" i="42"/>
  <c r="C64" i="42"/>
  <c r="C51" i="42"/>
  <c r="C43" i="42"/>
  <c r="C35" i="42"/>
  <c r="C50" i="42"/>
  <c r="C42" i="42"/>
  <c r="C34" i="42"/>
  <c r="C33" i="42"/>
  <c r="D19" i="36"/>
  <c r="D32" i="36"/>
  <c r="D36" i="36"/>
  <c r="D18" i="36"/>
  <c r="D28" i="36"/>
  <c r="D21" i="36"/>
  <c r="D13" i="36"/>
  <c r="D11" i="36"/>
  <c r="D10" i="36"/>
  <c r="D31" i="36"/>
  <c r="D40" i="36"/>
  <c r="D9" i="36"/>
  <c r="D20" i="36"/>
  <c r="D12" i="36"/>
  <c r="D17" i="36"/>
  <c r="D35" i="36"/>
  <c r="D33" i="36"/>
  <c r="D27" i="36"/>
  <c r="D29" i="36"/>
  <c r="D30" i="36"/>
  <c r="D34" i="36"/>
  <c r="D43" i="36"/>
  <c r="D45" i="36"/>
  <c r="D46" i="36"/>
  <c r="D47" i="36"/>
  <c r="D48" i="36"/>
  <c r="D44" i="36"/>
  <c r="D41" i="36"/>
  <c r="D49" i="36"/>
  <c r="D42" i="36"/>
  <c r="D30" i="26"/>
  <c r="F30" i="26" s="1"/>
  <c r="D31" i="26"/>
  <c r="F31" i="26" s="1"/>
  <c r="D32" i="26"/>
  <c r="F32" i="26" s="1"/>
  <c r="D33" i="26"/>
  <c r="F33" i="26" s="1"/>
  <c r="D34" i="26"/>
  <c r="F34" i="26" s="1"/>
  <c r="D35" i="26"/>
  <c r="F35" i="26" s="1"/>
  <c r="D36" i="26"/>
  <c r="F36" i="26" s="1"/>
  <c r="D37" i="26"/>
  <c r="F37" i="26" s="1"/>
  <c r="D38" i="26"/>
  <c r="F38" i="26" s="1"/>
  <c r="D39" i="26"/>
  <c r="F39" i="26" s="1"/>
  <c r="D40" i="26"/>
  <c r="F40" i="26" s="1"/>
  <c r="D41" i="26"/>
  <c r="F41" i="26" s="1"/>
  <c r="D42" i="26"/>
  <c r="F42" i="26" s="1"/>
  <c r="D43" i="26"/>
  <c r="F43" i="26" s="1"/>
  <c r="D44" i="26"/>
  <c r="F44" i="26" s="1"/>
  <c r="D45" i="26"/>
  <c r="F45" i="26" s="1"/>
  <c r="D46" i="26"/>
  <c r="F46" i="26" s="1"/>
  <c r="D47" i="26"/>
  <c r="F47" i="26" s="1"/>
  <c r="D48" i="26"/>
  <c r="F48" i="26" s="1"/>
  <c r="D29" i="26"/>
  <c r="F29" i="26" s="1"/>
  <c r="G14" i="23"/>
  <c r="G13" i="23"/>
  <c r="G12" i="23"/>
  <c r="G11" i="23"/>
  <c r="F19" i="23"/>
  <c r="F18" i="23"/>
  <c r="F17" i="23"/>
  <c r="F16" i="23"/>
  <c r="F14" i="23"/>
  <c r="F13" i="23"/>
  <c r="F12" i="23"/>
  <c r="F11" i="23"/>
  <c r="F9" i="23"/>
  <c r="F8" i="23"/>
  <c r="G9" i="26"/>
  <c r="G10" i="26"/>
  <c r="G11" i="26"/>
  <c r="G12" i="26"/>
  <c r="G13" i="26"/>
  <c r="G14" i="26"/>
  <c r="G15" i="26"/>
  <c r="G16" i="26"/>
  <c r="G17" i="26"/>
  <c r="G18" i="26"/>
  <c r="G19" i="26"/>
  <c r="G20" i="26"/>
  <c r="G21" i="26"/>
  <c r="G22" i="26"/>
  <c r="G23" i="26"/>
  <c r="G24" i="26"/>
  <c r="G25" i="26"/>
  <c r="G26" i="26"/>
  <c r="G27" i="26"/>
  <c r="G29" i="26"/>
  <c r="G30" i="26"/>
  <c r="G31" i="26"/>
  <c r="G32" i="26"/>
  <c r="G33" i="26"/>
  <c r="G34" i="26"/>
  <c r="G35" i="26"/>
  <c r="G36" i="26"/>
  <c r="G37" i="26"/>
  <c r="G38" i="26"/>
  <c r="G39" i="26"/>
  <c r="G40" i="26"/>
  <c r="G41" i="26"/>
  <c r="G42" i="26"/>
  <c r="G43" i="26"/>
  <c r="G44" i="26"/>
  <c r="G45" i="26"/>
  <c r="G46" i="26"/>
  <c r="G47" i="26"/>
  <c r="G48" i="26"/>
  <c r="G50" i="26"/>
  <c r="G51" i="26"/>
  <c r="G52" i="26"/>
  <c r="G53" i="26"/>
  <c r="G54" i="26"/>
  <c r="G55" i="26"/>
  <c r="G56" i="26"/>
  <c r="G57" i="26"/>
  <c r="G58" i="26"/>
  <c r="G59" i="26"/>
  <c r="G60" i="26"/>
  <c r="G61" i="26"/>
  <c r="G62" i="26"/>
  <c r="G63" i="26"/>
  <c r="G64" i="26"/>
  <c r="G65" i="26"/>
  <c r="G66" i="26"/>
  <c r="G67" i="26"/>
  <c r="G68" i="26"/>
  <c r="G69" i="26"/>
  <c r="G71" i="26"/>
  <c r="G72" i="26"/>
  <c r="G73" i="26"/>
  <c r="G74" i="26"/>
  <c r="G75" i="26"/>
  <c r="G76" i="26"/>
  <c r="G77" i="26"/>
  <c r="G78" i="26"/>
  <c r="G79" i="26"/>
  <c r="G80" i="26"/>
  <c r="G81" i="26"/>
  <c r="G82" i="26"/>
  <c r="G83" i="26"/>
  <c r="G84" i="26"/>
  <c r="G85" i="26"/>
  <c r="G86" i="26"/>
  <c r="G87" i="26"/>
  <c r="G88" i="26"/>
  <c r="G89" i="26"/>
  <c r="G90" i="26"/>
  <c r="G92" i="26"/>
  <c r="G93" i="26"/>
  <c r="G94" i="26"/>
  <c r="G95" i="26"/>
  <c r="G96" i="26"/>
  <c r="G97" i="26"/>
  <c r="G98" i="26"/>
  <c r="G99" i="26"/>
  <c r="G100" i="26"/>
  <c r="G101" i="26"/>
  <c r="G102" i="26"/>
  <c r="G103" i="26"/>
  <c r="G104" i="26"/>
  <c r="G105" i="26"/>
  <c r="G106" i="26"/>
  <c r="G107" i="26"/>
  <c r="G108" i="26"/>
  <c r="G109" i="26"/>
  <c r="G110" i="26"/>
  <c r="G111" i="26"/>
  <c r="G8" i="26"/>
  <c r="D9" i="26"/>
  <c r="F9" i="26" s="1"/>
  <c r="D10" i="26"/>
  <c r="F10" i="26" s="1"/>
  <c r="D11" i="26"/>
  <c r="F11" i="26" s="1"/>
  <c r="D12" i="26"/>
  <c r="F12" i="26" s="1"/>
  <c r="D13" i="26"/>
  <c r="F13" i="26" s="1"/>
  <c r="D14" i="26"/>
  <c r="F14" i="26" s="1"/>
  <c r="D15" i="26"/>
  <c r="F15" i="26" s="1"/>
  <c r="D16" i="26"/>
  <c r="F16" i="26" s="1"/>
  <c r="D17" i="26"/>
  <c r="F17" i="26" s="1"/>
  <c r="D18" i="26"/>
  <c r="F18" i="26" s="1"/>
  <c r="D19" i="26"/>
  <c r="F19" i="26" s="1"/>
  <c r="D20" i="26"/>
  <c r="F20" i="26" s="1"/>
  <c r="D21" i="26"/>
  <c r="F21" i="26" s="1"/>
  <c r="D22" i="26"/>
  <c r="F22" i="26" s="1"/>
  <c r="D23" i="26"/>
  <c r="F23" i="26" s="1"/>
  <c r="D24" i="26"/>
  <c r="F24" i="26" s="1"/>
  <c r="D25" i="26"/>
  <c r="F25" i="26" s="1"/>
  <c r="D26" i="26"/>
  <c r="F26" i="26" s="1"/>
  <c r="D27" i="26"/>
  <c r="F27" i="26" s="1"/>
  <c r="D8" i="26"/>
  <c r="F8" i="26" s="1"/>
  <c r="C111" i="26"/>
  <c r="C110" i="26"/>
  <c r="C109" i="26"/>
  <c r="C108" i="26"/>
  <c r="C107" i="26"/>
  <c r="C106" i="26"/>
  <c r="C105" i="26"/>
  <c r="C104" i="26"/>
  <c r="C103" i="26"/>
  <c r="C102" i="26"/>
  <c r="C101" i="26"/>
  <c r="C100" i="26"/>
  <c r="C99" i="26"/>
  <c r="C98" i="26"/>
  <c r="C97" i="26"/>
  <c r="C96" i="26"/>
  <c r="C95" i="26"/>
  <c r="C94" i="26"/>
  <c r="C93" i="26"/>
  <c r="C92" i="26"/>
  <c r="C90" i="26"/>
  <c r="C89" i="26"/>
  <c r="C88" i="26"/>
  <c r="C87" i="26"/>
  <c r="C86" i="26"/>
  <c r="C85" i="26"/>
  <c r="C84" i="26"/>
  <c r="C83" i="26"/>
  <c r="C82" i="26"/>
  <c r="C81" i="26"/>
  <c r="C80" i="26"/>
  <c r="C79" i="26"/>
  <c r="C78" i="26"/>
  <c r="C77" i="26"/>
  <c r="C76" i="26"/>
  <c r="C75" i="26"/>
  <c r="C74" i="26"/>
  <c r="C73" i="26"/>
  <c r="C72" i="26"/>
  <c r="C71" i="26"/>
  <c r="C69" i="26"/>
  <c r="C68" i="26"/>
  <c r="C67" i="26"/>
  <c r="C66" i="26"/>
  <c r="C65" i="26"/>
  <c r="C64" i="26"/>
  <c r="C63" i="26"/>
  <c r="C62" i="26"/>
  <c r="C61" i="26"/>
  <c r="C60" i="26"/>
  <c r="C59" i="26"/>
  <c r="C58" i="26"/>
  <c r="C57" i="26"/>
  <c r="C56" i="26"/>
  <c r="C55" i="26"/>
  <c r="C54" i="26"/>
  <c r="C53" i="26"/>
  <c r="C52" i="26"/>
  <c r="C51" i="26"/>
  <c r="C50" i="26"/>
  <c r="C48" i="26"/>
  <c r="C47" i="26"/>
  <c r="C46" i="26"/>
  <c r="C45" i="26"/>
  <c r="C44" i="26"/>
  <c r="C43" i="26"/>
  <c r="C42" i="26"/>
  <c r="C41" i="26"/>
  <c r="C40" i="26"/>
  <c r="C39" i="26"/>
  <c r="C38" i="26"/>
  <c r="C37" i="26"/>
  <c r="C36" i="26"/>
  <c r="C35" i="26"/>
  <c r="C34" i="26"/>
  <c r="C33" i="26"/>
  <c r="C32" i="26"/>
  <c r="C31" i="26"/>
  <c r="C30" i="26"/>
  <c r="C29" i="26"/>
  <c r="C9" i="26"/>
  <c r="C10" i="26"/>
  <c r="C11" i="26"/>
  <c r="C12" i="26"/>
  <c r="C13" i="26"/>
  <c r="C14" i="26"/>
  <c r="C15" i="26"/>
  <c r="C16" i="26"/>
  <c r="C17" i="26"/>
  <c r="C18" i="26"/>
  <c r="C19" i="26"/>
  <c r="C20" i="26"/>
  <c r="C21" i="26"/>
  <c r="C22" i="26"/>
  <c r="C23" i="26"/>
  <c r="C24" i="26"/>
  <c r="C25" i="26"/>
  <c r="C26" i="26"/>
  <c r="C27" i="26"/>
  <c r="C8" i="26"/>
  <c r="C91" i="26"/>
  <c r="C70" i="26"/>
  <c r="C49" i="26"/>
  <c r="C28" i="26"/>
  <c r="C7" i="26"/>
  <c r="D14" i="4" l="1"/>
  <c r="C13" i="43" s="1"/>
  <c r="J14" i="25"/>
  <c r="J15" i="25"/>
  <c r="I28" i="13"/>
  <c r="F27" i="42" s="1"/>
  <c r="J28" i="13"/>
  <c r="G27" i="42" s="1"/>
  <c r="K28" i="13"/>
  <c r="H27" i="42" s="1"/>
  <c r="M28" i="13"/>
  <c r="J27" i="42" s="1"/>
  <c r="N28" i="13"/>
  <c r="K27" i="42" s="1"/>
  <c r="O28" i="13"/>
  <c r="D52" i="42" s="1"/>
  <c r="P28" i="13"/>
  <c r="E52" i="42" s="1"/>
  <c r="S28" i="13"/>
  <c r="H52" i="42" s="1"/>
  <c r="T28" i="13"/>
  <c r="I52" i="42" s="1"/>
  <c r="U28" i="13"/>
  <c r="J52" i="42" s="1"/>
  <c r="V28" i="13"/>
  <c r="K52" i="42" s="1"/>
  <c r="W28" i="13"/>
  <c r="D77" i="42" s="1"/>
  <c r="X28" i="13"/>
  <c r="E77" i="42" s="1"/>
  <c r="Y28" i="13"/>
  <c r="F77" i="42" s="1"/>
  <c r="Z28" i="13"/>
  <c r="G77" i="42" s="1"/>
  <c r="AA28" i="13"/>
  <c r="H77" i="42" s="1"/>
  <c r="AB28" i="13"/>
  <c r="I77" i="42" s="1"/>
  <c r="AC28" i="13"/>
  <c r="J77" i="42" s="1"/>
  <c r="AD28" i="13"/>
  <c r="K77" i="42" s="1"/>
  <c r="F27" i="13"/>
  <c r="F26" i="13"/>
  <c r="F25" i="13"/>
  <c r="F24" i="13"/>
  <c r="F23" i="13"/>
  <c r="F22" i="13"/>
  <c r="F21" i="13"/>
  <c r="F20" i="13"/>
  <c r="F19" i="13"/>
  <c r="F18" i="13"/>
  <c r="F17" i="13"/>
  <c r="F16" i="13"/>
  <c r="F14" i="13"/>
  <c r="F13" i="13"/>
  <c r="F12" i="13"/>
  <c r="F11" i="13"/>
  <c r="F9" i="13"/>
  <c r="E9" i="13"/>
  <c r="E29" i="2" s="1"/>
  <c r="C105" i="41" s="1"/>
  <c r="E11" i="13"/>
  <c r="G29" i="2" s="1"/>
  <c r="C259" i="41" s="1"/>
  <c r="E12" i="13"/>
  <c r="H29" i="2" s="1"/>
  <c r="C336" i="41" s="1"/>
  <c r="E13" i="13"/>
  <c r="I29" i="2" s="1"/>
  <c r="C413" i="41" s="1"/>
  <c r="E14" i="13"/>
  <c r="J29" i="2" s="1"/>
  <c r="C490" i="41" s="1"/>
  <c r="E16" i="13"/>
  <c r="L29" i="2" s="1"/>
  <c r="C644" i="41" s="1"/>
  <c r="E17" i="13"/>
  <c r="M29" i="2" s="1"/>
  <c r="C721" i="41" s="1"/>
  <c r="E18" i="13"/>
  <c r="N29" i="2" s="1"/>
  <c r="C798" i="41" s="1"/>
  <c r="E19" i="13"/>
  <c r="O29" i="2" s="1"/>
  <c r="C875" i="41" s="1"/>
  <c r="E20" i="13"/>
  <c r="P29" i="2" s="1"/>
  <c r="C952" i="41" s="1"/>
  <c r="E21" i="13"/>
  <c r="Q29" i="2" s="1"/>
  <c r="C1029" i="41" s="1"/>
  <c r="E22" i="13"/>
  <c r="R29" i="2" s="1"/>
  <c r="C1106" i="41" s="1"/>
  <c r="E23" i="13"/>
  <c r="S29" i="2" s="1"/>
  <c r="C1183" i="41" s="1"/>
  <c r="E24" i="13"/>
  <c r="T29" i="2" s="1"/>
  <c r="C1260" i="41" s="1"/>
  <c r="E25" i="13"/>
  <c r="U29" i="2" s="1"/>
  <c r="C1337" i="41" s="1"/>
  <c r="E26" i="13"/>
  <c r="V29" i="2" s="1"/>
  <c r="C1414" i="41" s="1"/>
  <c r="E27" i="13"/>
  <c r="W29" i="2" s="1"/>
  <c r="C1491" i="41" s="1"/>
  <c r="D3" i="2"/>
  <c r="C3" i="22"/>
  <c r="C3" i="26"/>
  <c r="C3" i="33"/>
  <c r="C3" i="31"/>
  <c r="C3" i="13"/>
  <c r="C3" i="19"/>
  <c r="C3" i="25"/>
  <c r="C3" i="34"/>
  <c r="C3" i="12"/>
  <c r="C3" i="10"/>
  <c r="C3" i="18"/>
  <c r="C3" i="4"/>
  <c r="C3" i="23"/>
  <c r="D3" i="9"/>
  <c r="C3" i="6"/>
  <c r="C3" i="17"/>
  <c r="I8" i="25" l="1"/>
  <c r="H8" i="25"/>
  <c r="B43" i="4"/>
  <c r="B35" i="36" s="1"/>
  <c r="B48" i="36" s="1"/>
  <c r="B42" i="4"/>
  <c r="B34" i="36" s="1"/>
  <c r="B47" i="36" s="1"/>
  <c r="B41" i="4"/>
  <c r="B33" i="36" s="1"/>
  <c r="B46" i="36" s="1"/>
  <c r="B40" i="4"/>
  <c r="B32" i="36" s="1"/>
  <c r="B45" i="36" s="1"/>
  <c r="B39" i="4"/>
  <c r="B31" i="36" s="1"/>
  <c r="B44" i="36" s="1"/>
  <c r="B38" i="4"/>
  <c r="B30" i="36" s="1"/>
  <c r="B43" i="36" s="1"/>
  <c r="B44" i="4"/>
  <c r="B36" i="36" s="1"/>
  <c r="B49" i="36" s="1"/>
  <c r="B37" i="4"/>
  <c r="B29" i="36" s="1"/>
  <c r="B42" i="36" s="1"/>
  <c r="B36" i="4"/>
  <c r="B28" i="36" s="1"/>
  <c r="B41" i="36" s="1"/>
  <c r="D13" i="9"/>
  <c r="D8" i="10"/>
  <c r="O8" i="10" s="1"/>
  <c r="D9" i="10"/>
  <c r="O9" i="10" s="1"/>
  <c r="D10" i="10"/>
  <c r="O10" i="10" s="1"/>
  <c r="D11" i="10"/>
  <c r="O11" i="10" s="1"/>
  <c r="D12" i="10"/>
  <c r="O12" i="10" s="1"/>
  <c r="D13" i="10"/>
  <c r="O13" i="10" s="1"/>
  <c r="D14" i="10"/>
  <c r="O14" i="10" s="1"/>
  <c r="D15" i="10"/>
  <c r="O15" i="10" s="1"/>
  <c r="D16" i="10"/>
  <c r="O16" i="10" s="1"/>
  <c r="D17" i="10"/>
  <c r="O17" i="10" s="1"/>
  <c r="D18" i="10"/>
  <c r="O18" i="10" s="1"/>
  <c r="D19" i="10"/>
  <c r="O19" i="10" s="1"/>
  <c r="D20" i="10"/>
  <c r="O20" i="10" s="1"/>
  <c r="D21" i="10"/>
  <c r="O21" i="10" s="1"/>
  <c r="D22" i="10"/>
  <c r="O22" i="10" s="1"/>
  <c r="D23" i="10"/>
  <c r="O23" i="10" s="1"/>
  <c r="D24" i="10"/>
  <c r="O24" i="10" s="1"/>
  <c r="D25" i="10"/>
  <c r="O25" i="10" s="1"/>
  <c r="D26" i="10"/>
  <c r="O26" i="10" s="1"/>
  <c r="D7" i="10"/>
  <c r="O7" i="10" s="1"/>
  <c r="C12" i="38" l="1"/>
  <c r="B35" i="4"/>
  <c r="B27" i="36" s="1"/>
  <c r="B40" i="36" s="1"/>
  <c r="D15" i="4"/>
  <c r="C14" i="43" s="1"/>
  <c r="C15" i="43" s="1"/>
  <c r="C9" i="10" l="1"/>
  <c r="E8" i="18"/>
  <c r="E9" i="18"/>
  <c r="E10" i="18"/>
  <c r="E11" i="18"/>
  <c r="E12" i="18"/>
  <c r="E13" i="18"/>
  <c r="E14" i="18"/>
  <c r="E15" i="18"/>
  <c r="E16" i="18"/>
  <c r="E17" i="18"/>
  <c r="E18" i="18"/>
  <c r="E19" i="18"/>
  <c r="E20" i="18"/>
  <c r="E21" i="18"/>
  <c r="E22" i="18"/>
  <c r="E23" i="18"/>
  <c r="E24" i="18"/>
  <c r="E25" i="18"/>
  <c r="E26" i="18"/>
  <c r="E7" i="18"/>
  <c r="F8" i="18"/>
  <c r="D9" i="13" s="1"/>
  <c r="AE9" i="13" s="1"/>
  <c r="F9" i="18"/>
  <c r="D10" i="13" s="1"/>
  <c r="F10" i="18"/>
  <c r="D11" i="13" s="1"/>
  <c r="AE11" i="13" s="1"/>
  <c r="F11" i="18"/>
  <c r="D12" i="13" s="1"/>
  <c r="AE12" i="13" s="1"/>
  <c r="F12" i="18"/>
  <c r="D13" i="13" s="1"/>
  <c r="AE13" i="13" s="1"/>
  <c r="F13" i="18"/>
  <c r="D14" i="13" s="1"/>
  <c r="AE14" i="13" s="1"/>
  <c r="F14" i="18"/>
  <c r="D15" i="13" s="1"/>
  <c r="F15" i="18"/>
  <c r="D16" i="13" s="1"/>
  <c r="AE16" i="13" s="1"/>
  <c r="F16" i="18"/>
  <c r="D17" i="13" s="1"/>
  <c r="AE17" i="13" s="1"/>
  <c r="F17" i="18"/>
  <c r="D18" i="13" s="1"/>
  <c r="AE18" i="13" s="1"/>
  <c r="F18" i="18"/>
  <c r="D19" i="13" s="1"/>
  <c r="AE19" i="13" s="1"/>
  <c r="F19" i="18"/>
  <c r="D20" i="13" s="1"/>
  <c r="AE20" i="13" s="1"/>
  <c r="F20" i="18"/>
  <c r="D21" i="13" s="1"/>
  <c r="AE21" i="13" s="1"/>
  <c r="F21" i="18"/>
  <c r="D22" i="13" s="1"/>
  <c r="AE22" i="13" s="1"/>
  <c r="F22" i="18"/>
  <c r="D23" i="13" s="1"/>
  <c r="AE23" i="13" s="1"/>
  <c r="F23" i="18"/>
  <c r="D24" i="13" s="1"/>
  <c r="AE24" i="13" s="1"/>
  <c r="F24" i="18"/>
  <c r="D25" i="13" s="1"/>
  <c r="AE25" i="13" s="1"/>
  <c r="F25" i="18"/>
  <c r="D26" i="13" s="1"/>
  <c r="AE26" i="13" s="1"/>
  <c r="F26" i="18"/>
  <c r="D27" i="13" s="1"/>
  <c r="AE27" i="13" s="1"/>
  <c r="F7" i="18"/>
  <c r="D8" i="13" s="1"/>
  <c r="W234" i="22"/>
  <c r="V234" i="22"/>
  <c r="U234" i="22"/>
  <c r="T234" i="22"/>
  <c r="S234" i="22"/>
  <c r="R234" i="22"/>
  <c r="Q234" i="22"/>
  <c r="P234" i="22"/>
  <c r="O234" i="22"/>
  <c r="N234" i="22"/>
  <c r="M234" i="22"/>
  <c r="L234" i="22"/>
  <c r="K234" i="22"/>
  <c r="J234" i="22"/>
  <c r="I234" i="22"/>
  <c r="H234" i="22"/>
  <c r="G234" i="22"/>
  <c r="F234" i="22"/>
  <c r="E234" i="22"/>
  <c r="W218" i="22"/>
  <c r="V218" i="22"/>
  <c r="U218" i="22"/>
  <c r="T218" i="22"/>
  <c r="S218" i="22"/>
  <c r="R218" i="22"/>
  <c r="Q218" i="22"/>
  <c r="P218" i="22"/>
  <c r="O218" i="22"/>
  <c r="N218" i="22"/>
  <c r="M218" i="22"/>
  <c r="L218" i="22"/>
  <c r="K218" i="22"/>
  <c r="J218" i="22"/>
  <c r="I218" i="22"/>
  <c r="H218" i="22"/>
  <c r="G218" i="22"/>
  <c r="F218" i="22"/>
  <c r="E218" i="22"/>
  <c r="W202" i="22"/>
  <c r="V202" i="22"/>
  <c r="U202" i="22"/>
  <c r="T202" i="22"/>
  <c r="S202" i="22"/>
  <c r="R202" i="22"/>
  <c r="Q202" i="22"/>
  <c r="P202" i="22"/>
  <c r="O202" i="22"/>
  <c r="N202" i="22"/>
  <c r="M202" i="22"/>
  <c r="L202" i="22"/>
  <c r="K202" i="22"/>
  <c r="J202" i="22"/>
  <c r="I202" i="22"/>
  <c r="H202" i="22"/>
  <c r="G202" i="22"/>
  <c r="F202" i="22"/>
  <c r="E202" i="22"/>
  <c r="W186" i="22"/>
  <c r="V186" i="22"/>
  <c r="U186" i="22"/>
  <c r="T186" i="22"/>
  <c r="S186" i="22"/>
  <c r="R186" i="22"/>
  <c r="Q186" i="22"/>
  <c r="P186" i="22"/>
  <c r="O186" i="22"/>
  <c r="N186" i="22"/>
  <c r="M186" i="22"/>
  <c r="L186" i="22"/>
  <c r="K186" i="22"/>
  <c r="J186" i="22"/>
  <c r="I186" i="22"/>
  <c r="H186" i="22"/>
  <c r="G186" i="22"/>
  <c r="F186" i="22"/>
  <c r="E186" i="22"/>
  <c r="W170" i="22"/>
  <c r="V170" i="22"/>
  <c r="U170" i="22"/>
  <c r="T170" i="22"/>
  <c r="S170" i="22"/>
  <c r="R170" i="22"/>
  <c r="Q170" i="22"/>
  <c r="P170" i="22"/>
  <c r="O170" i="22"/>
  <c r="N170" i="22"/>
  <c r="M170" i="22"/>
  <c r="L170" i="22"/>
  <c r="K170" i="22"/>
  <c r="J170" i="22"/>
  <c r="I170" i="22"/>
  <c r="H170" i="22"/>
  <c r="G170" i="22"/>
  <c r="F170" i="22"/>
  <c r="E170" i="22"/>
  <c r="W154" i="22"/>
  <c r="V154" i="22"/>
  <c r="U154" i="22"/>
  <c r="T154" i="22"/>
  <c r="S154" i="22"/>
  <c r="R154" i="22"/>
  <c r="Q154" i="22"/>
  <c r="P154" i="22"/>
  <c r="O154" i="22"/>
  <c r="N154" i="22"/>
  <c r="M154" i="22"/>
  <c r="L154" i="22"/>
  <c r="K154" i="22"/>
  <c r="J154" i="22"/>
  <c r="I154" i="22"/>
  <c r="H154" i="22"/>
  <c r="G154" i="22"/>
  <c r="F154" i="22"/>
  <c r="E154" i="22"/>
  <c r="W138" i="22"/>
  <c r="V138" i="22"/>
  <c r="U138" i="22"/>
  <c r="T138" i="22"/>
  <c r="S138" i="22"/>
  <c r="R138" i="22"/>
  <c r="Q138" i="22"/>
  <c r="P138" i="22"/>
  <c r="O138" i="22"/>
  <c r="N138" i="22"/>
  <c r="M138" i="22"/>
  <c r="L138" i="22"/>
  <c r="K138" i="22"/>
  <c r="J138" i="22"/>
  <c r="I138" i="22"/>
  <c r="H138" i="22"/>
  <c r="G138" i="22"/>
  <c r="F138" i="22"/>
  <c r="E138" i="22"/>
  <c r="W122" i="22"/>
  <c r="V122" i="22"/>
  <c r="U122" i="22"/>
  <c r="T122" i="22"/>
  <c r="S122" i="22"/>
  <c r="R122" i="22"/>
  <c r="Q122" i="22"/>
  <c r="P122" i="22"/>
  <c r="O122" i="22"/>
  <c r="N122" i="22"/>
  <c r="M122" i="22"/>
  <c r="L122" i="22"/>
  <c r="K122" i="22"/>
  <c r="J122" i="22"/>
  <c r="I122" i="22"/>
  <c r="H122" i="22"/>
  <c r="G122" i="22"/>
  <c r="F122" i="22"/>
  <c r="E122" i="22"/>
  <c r="W106" i="22"/>
  <c r="V106" i="22"/>
  <c r="U106" i="22"/>
  <c r="T106" i="22"/>
  <c r="S106" i="22"/>
  <c r="R106" i="22"/>
  <c r="Q106" i="22"/>
  <c r="P106" i="22"/>
  <c r="O106" i="22"/>
  <c r="N106" i="22"/>
  <c r="M106" i="22"/>
  <c r="L106" i="22"/>
  <c r="K106" i="22"/>
  <c r="J106" i="22"/>
  <c r="I106" i="22"/>
  <c r="H106" i="22"/>
  <c r="G106" i="22"/>
  <c r="F106" i="22"/>
  <c r="E106" i="22"/>
  <c r="W90" i="22"/>
  <c r="V90" i="22"/>
  <c r="U90" i="22"/>
  <c r="T90" i="22"/>
  <c r="S90" i="22"/>
  <c r="R90" i="22"/>
  <c r="Q90" i="22"/>
  <c r="P90" i="22"/>
  <c r="O90" i="22"/>
  <c r="N90" i="22"/>
  <c r="M90" i="22"/>
  <c r="L90" i="22"/>
  <c r="K90" i="22"/>
  <c r="J90" i="22"/>
  <c r="I90" i="22"/>
  <c r="H90" i="22"/>
  <c r="G90" i="22"/>
  <c r="F90" i="22"/>
  <c r="E90" i="22"/>
  <c r="W74" i="22"/>
  <c r="D111" i="26" s="1"/>
  <c r="V74" i="22"/>
  <c r="D110" i="26" s="1"/>
  <c r="U74" i="22"/>
  <c r="D109" i="26" s="1"/>
  <c r="T74" i="22"/>
  <c r="D108" i="26" s="1"/>
  <c r="S74" i="22"/>
  <c r="D107" i="26" s="1"/>
  <c r="R74" i="22"/>
  <c r="D106" i="26" s="1"/>
  <c r="Q74" i="22"/>
  <c r="D105" i="26" s="1"/>
  <c r="P74" i="22"/>
  <c r="D104" i="26" s="1"/>
  <c r="O74" i="22"/>
  <c r="D103" i="26" s="1"/>
  <c r="N74" i="22"/>
  <c r="D102" i="26" s="1"/>
  <c r="M74" i="22"/>
  <c r="D101" i="26" s="1"/>
  <c r="L74" i="22"/>
  <c r="D100" i="26" s="1"/>
  <c r="K74" i="22"/>
  <c r="D99" i="26" s="1"/>
  <c r="J74" i="22"/>
  <c r="D98" i="26" s="1"/>
  <c r="I74" i="22"/>
  <c r="D97" i="26" s="1"/>
  <c r="H74" i="22"/>
  <c r="D96" i="26" s="1"/>
  <c r="G74" i="22"/>
  <c r="D95" i="26" s="1"/>
  <c r="F74" i="22"/>
  <c r="D94" i="26" s="1"/>
  <c r="E74" i="22"/>
  <c r="D93" i="26" s="1"/>
  <c r="W58" i="22"/>
  <c r="D90" i="26" s="1"/>
  <c r="F90" i="26" s="1"/>
  <c r="V58" i="22"/>
  <c r="D89" i="26" s="1"/>
  <c r="F89" i="26" s="1"/>
  <c r="U58" i="22"/>
  <c r="D88" i="26" s="1"/>
  <c r="F88" i="26" s="1"/>
  <c r="T58" i="22"/>
  <c r="D87" i="26" s="1"/>
  <c r="F87" i="26" s="1"/>
  <c r="S58" i="22"/>
  <c r="D86" i="26" s="1"/>
  <c r="F86" i="26" s="1"/>
  <c r="R58" i="22"/>
  <c r="D85" i="26" s="1"/>
  <c r="F85" i="26" s="1"/>
  <c r="Q58" i="22"/>
  <c r="D84" i="26" s="1"/>
  <c r="F84" i="26" s="1"/>
  <c r="P58" i="22"/>
  <c r="D83" i="26" s="1"/>
  <c r="F83" i="26" s="1"/>
  <c r="O58" i="22"/>
  <c r="D82" i="26" s="1"/>
  <c r="F82" i="26" s="1"/>
  <c r="N58" i="22"/>
  <c r="D81" i="26" s="1"/>
  <c r="F81" i="26" s="1"/>
  <c r="M58" i="22"/>
  <c r="D80" i="26" s="1"/>
  <c r="F80" i="26" s="1"/>
  <c r="L58" i="22"/>
  <c r="D79" i="26" s="1"/>
  <c r="F79" i="26" s="1"/>
  <c r="K58" i="22"/>
  <c r="D78" i="26" s="1"/>
  <c r="F78" i="26" s="1"/>
  <c r="J58" i="22"/>
  <c r="D77" i="26" s="1"/>
  <c r="F77" i="26" s="1"/>
  <c r="I58" i="22"/>
  <c r="D76" i="26" s="1"/>
  <c r="F76" i="26" s="1"/>
  <c r="H58" i="22"/>
  <c r="D75" i="26" s="1"/>
  <c r="F75" i="26" s="1"/>
  <c r="G58" i="22"/>
  <c r="D74" i="26" s="1"/>
  <c r="F74" i="26" s="1"/>
  <c r="F58" i="22"/>
  <c r="D73" i="26" s="1"/>
  <c r="F73" i="26" s="1"/>
  <c r="E58" i="22"/>
  <c r="D72" i="26" s="1"/>
  <c r="F72" i="26" s="1"/>
  <c r="W42" i="22"/>
  <c r="D69" i="26" s="1"/>
  <c r="F69" i="26" s="1"/>
  <c r="V42" i="22"/>
  <c r="D68" i="26" s="1"/>
  <c r="F68" i="26" s="1"/>
  <c r="U42" i="22"/>
  <c r="D67" i="26" s="1"/>
  <c r="F67" i="26" s="1"/>
  <c r="T42" i="22"/>
  <c r="D66" i="26" s="1"/>
  <c r="F66" i="26" s="1"/>
  <c r="S42" i="22"/>
  <c r="D65" i="26" s="1"/>
  <c r="F65" i="26" s="1"/>
  <c r="R42" i="22"/>
  <c r="D64" i="26" s="1"/>
  <c r="F64" i="26" s="1"/>
  <c r="Q42" i="22"/>
  <c r="D63" i="26" s="1"/>
  <c r="F63" i="26" s="1"/>
  <c r="P42" i="22"/>
  <c r="D62" i="26" s="1"/>
  <c r="F62" i="26" s="1"/>
  <c r="O42" i="22"/>
  <c r="D61" i="26" s="1"/>
  <c r="F61" i="26" s="1"/>
  <c r="N42" i="22"/>
  <c r="D60" i="26" s="1"/>
  <c r="F60" i="26" s="1"/>
  <c r="M42" i="22"/>
  <c r="D59" i="26" s="1"/>
  <c r="F59" i="26" s="1"/>
  <c r="L42" i="22"/>
  <c r="D58" i="26" s="1"/>
  <c r="F58" i="26" s="1"/>
  <c r="K42" i="22"/>
  <c r="D57" i="26" s="1"/>
  <c r="F57" i="26" s="1"/>
  <c r="J42" i="22"/>
  <c r="D56" i="26" s="1"/>
  <c r="F56" i="26" s="1"/>
  <c r="I42" i="22"/>
  <c r="D55" i="26" s="1"/>
  <c r="F55" i="26" s="1"/>
  <c r="H42" i="22"/>
  <c r="D54" i="26" s="1"/>
  <c r="F54" i="26" s="1"/>
  <c r="G42" i="22"/>
  <c r="D53" i="26" s="1"/>
  <c r="F53" i="26" s="1"/>
  <c r="F42" i="22"/>
  <c r="D52" i="26" s="1"/>
  <c r="F52" i="26" s="1"/>
  <c r="E42" i="22"/>
  <c r="D51" i="26" s="1"/>
  <c r="F51" i="26" s="1"/>
  <c r="W24" i="22"/>
  <c r="V24" i="22"/>
  <c r="U24" i="22"/>
  <c r="T24" i="22"/>
  <c r="S24" i="22"/>
  <c r="R24" i="22"/>
  <c r="Q24" i="22"/>
  <c r="P24" i="22"/>
  <c r="O24" i="22"/>
  <c r="N24" i="22"/>
  <c r="M24" i="22"/>
  <c r="L24" i="22"/>
  <c r="K24" i="22"/>
  <c r="J24" i="22"/>
  <c r="I24" i="22"/>
  <c r="H24" i="22"/>
  <c r="G24" i="22"/>
  <c r="F24" i="22"/>
  <c r="E24" i="22"/>
  <c r="W8" i="22"/>
  <c r="V8" i="22"/>
  <c r="U8" i="22"/>
  <c r="T8" i="22"/>
  <c r="S8" i="22"/>
  <c r="R8" i="22"/>
  <c r="Q8" i="22"/>
  <c r="P8" i="22"/>
  <c r="O8" i="22"/>
  <c r="N8" i="22"/>
  <c r="M8" i="22"/>
  <c r="L8" i="22"/>
  <c r="K8" i="22"/>
  <c r="J8" i="22"/>
  <c r="I8" i="22"/>
  <c r="H8" i="22"/>
  <c r="G8" i="22"/>
  <c r="F8" i="22"/>
  <c r="E8" i="22"/>
  <c r="D234" i="22"/>
  <c r="D218" i="22"/>
  <c r="D202" i="22"/>
  <c r="D186" i="22"/>
  <c r="D170" i="22"/>
  <c r="D154" i="22"/>
  <c r="D138" i="22"/>
  <c r="D122" i="22"/>
  <c r="D106" i="22"/>
  <c r="D90" i="22"/>
  <c r="D74" i="22"/>
  <c r="D92" i="26" s="1"/>
  <c r="D58" i="22"/>
  <c r="D71" i="26" s="1"/>
  <c r="F71" i="26" s="1"/>
  <c r="D42" i="22"/>
  <c r="D50" i="26" s="1"/>
  <c r="F50" i="26" s="1"/>
  <c r="D24" i="22"/>
  <c r="D8" i="22"/>
  <c r="C24" i="34"/>
  <c r="E24" i="34" s="1"/>
  <c r="C8" i="13"/>
  <c r="C17" i="13"/>
  <c r="C18" i="13"/>
  <c r="C19" i="13"/>
  <c r="C20" i="13"/>
  <c r="C21" i="13"/>
  <c r="C22" i="13"/>
  <c r="C23" i="13"/>
  <c r="C24" i="13"/>
  <c r="C25" i="13"/>
  <c r="C26" i="13"/>
  <c r="C9" i="13"/>
  <c r="C27" i="13"/>
  <c r="C10" i="13"/>
  <c r="C11" i="13"/>
  <c r="C12" i="13"/>
  <c r="C13" i="13"/>
  <c r="C14" i="13"/>
  <c r="C15" i="13"/>
  <c r="C16" i="13"/>
  <c r="D41" i="5"/>
  <c r="C13" i="34"/>
  <c r="E13" i="34" s="1"/>
  <c r="C18" i="34"/>
  <c r="E18" i="34" s="1"/>
  <c r="D37" i="5"/>
  <c r="D36" i="5"/>
  <c r="E9" i="33"/>
  <c r="E20" i="33" s="1"/>
  <c r="F9" i="33"/>
  <c r="F20" i="33" s="1"/>
  <c r="G9" i="33"/>
  <c r="G20" i="33" s="1"/>
  <c r="H9" i="33"/>
  <c r="H20" i="33" s="1"/>
  <c r="I9" i="33"/>
  <c r="I20" i="33" s="1"/>
  <c r="J9" i="33"/>
  <c r="J20" i="33" s="1"/>
  <c r="K9" i="33"/>
  <c r="K20" i="33" s="1"/>
  <c r="L9" i="33"/>
  <c r="L20" i="33" s="1"/>
  <c r="M9" i="33"/>
  <c r="M20" i="33" s="1"/>
  <c r="N9" i="33"/>
  <c r="N20" i="33" s="1"/>
  <c r="O9" i="33"/>
  <c r="O20" i="33" s="1"/>
  <c r="P9" i="33"/>
  <c r="P20" i="33" s="1"/>
  <c r="Q9" i="33"/>
  <c r="Q20" i="33" s="1"/>
  <c r="R9" i="33"/>
  <c r="R20" i="33" s="1"/>
  <c r="S9" i="33"/>
  <c r="S20" i="33" s="1"/>
  <c r="T9" i="33"/>
  <c r="T20" i="33" s="1"/>
  <c r="U9" i="33"/>
  <c r="U20" i="33" s="1"/>
  <c r="V9" i="33"/>
  <c r="V20" i="33" s="1"/>
  <c r="W9" i="33"/>
  <c r="W20" i="33" s="1"/>
  <c r="E10" i="33"/>
  <c r="F10" i="33"/>
  <c r="F22" i="33" s="1"/>
  <c r="G10" i="33"/>
  <c r="G22" i="33" s="1"/>
  <c r="H10" i="33"/>
  <c r="H22" i="33" s="1"/>
  <c r="I10" i="33"/>
  <c r="I22" i="33" s="1"/>
  <c r="J10" i="33"/>
  <c r="J22" i="33" s="1"/>
  <c r="K10" i="33"/>
  <c r="K22" i="33" s="1"/>
  <c r="L10" i="33"/>
  <c r="L22" i="33" s="1"/>
  <c r="M10" i="33"/>
  <c r="M22" i="33" s="1"/>
  <c r="N10" i="33"/>
  <c r="N22" i="33" s="1"/>
  <c r="O10" i="33"/>
  <c r="O22" i="33" s="1"/>
  <c r="P10" i="33"/>
  <c r="P22" i="33" s="1"/>
  <c r="Q10" i="33"/>
  <c r="Q22" i="33" s="1"/>
  <c r="R10" i="33"/>
  <c r="R22" i="33" s="1"/>
  <c r="S10" i="33"/>
  <c r="S22" i="33" s="1"/>
  <c r="T10" i="33"/>
  <c r="T22" i="33" s="1"/>
  <c r="U10" i="33"/>
  <c r="U22" i="33" s="1"/>
  <c r="V10" i="33"/>
  <c r="V22" i="33" s="1"/>
  <c r="W10" i="33"/>
  <c r="W22" i="33" s="1"/>
  <c r="D10" i="33"/>
  <c r="D9" i="33"/>
  <c r="B234" i="22"/>
  <c r="B218" i="22"/>
  <c r="B202" i="22"/>
  <c r="B186" i="22"/>
  <c r="B170" i="22"/>
  <c r="B154" i="22"/>
  <c r="B138" i="22"/>
  <c r="B122" i="22"/>
  <c r="B106" i="22"/>
  <c r="B90" i="22"/>
  <c r="B74" i="22"/>
  <c r="B58" i="22"/>
  <c r="B42" i="22"/>
  <c r="B24" i="22"/>
  <c r="E8" i="33"/>
  <c r="F8" i="33"/>
  <c r="G8" i="33"/>
  <c r="H8" i="33"/>
  <c r="I8" i="33"/>
  <c r="J8" i="33"/>
  <c r="K8" i="33"/>
  <c r="L8" i="33"/>
  <c r="M8" i="33"/>
  <c r="N8" i="33"/>
  <c r="O8" i="33"/>
  <c r="P8" i="33"/>
  <c r="Q8" i="33"/>
  <c r="R8" i="33"/>
  <c r="S8" i="33"/>
  <c r="T8" i="33"/>
  <c r="U8" i="33"/>
  <c r="V8" i="33"/>
  <c r="W8" i="33"/>
  <c r="B10" i="33"/>
  <c r="B9" i="33"/>
  <c r="D8" i="33"/>
  <c r="E159" i="31"/>
  <c r="D159" i="31"/>
  <c r="E151" i="31"/>
  <c r="D151" i="31"/>
  <c r="E143" i="31"/>
  <c r="D143" i="31"/>
  <c r="E135" i="31"/>
  <c r="D135" i="31"/>
  <c r="E127" i="31"/>
  <c r="D127" i="31"/>
  <c r="E119" i="31"/>
  <c r="D119" i="31"/>
  <c r="E111" i="31"/>
  <c r="D111" i="31"/>
  <c r="E103" i="31"/>
  <c r="D103" i="31"/>
  <c r="E95" i="31"/>
  <c r="D95" i="31"/>
  <c r="E87" i="31"/>
  <c r="D87" i="31"/>
  <c r="E79" i="31"/>
  <c r="D79" i="31"/>
  <c r="E71" i="31"/>
  <c r="D71" i="31"/>
  <c r="E63" i="31"/>
  <c r="D63" i="31"/>
  <c r="E55" i="31"/>
  <c r="D55" i="31"/>
  <c r="E47" i="31"/>
  <c r="D47" i="31"/>
  <c r="E39" i="31"/>
  <c r="D39" i="31"/>
  <c r="E31" i="31"/>
  <c r="D31" i="31"/>
  <c r="E23" i="31"/>
  <c r="D23" i="31"/>
  <c r="E15" i="31"/>
  <c r="D15" i="31"/>
  <c r="E7" i="31"/>
  <c r="D7" i="31"/>
  <c r="A69" i="11"/>
  <c r="A70" i="11"/>
  <c r="A71" i="11"/>
  <c r="A72" i="11"/>
  <c r="A73" i="11"/>
  <c r="A74" i="11"/>
  <c r="A75" i="11"/>
  <c r="A76" i="11"/>
  <c r="A77" i="11"/>
  <c r="A78" i="11"/>
  <c r="A79" i="11"/>
  <c r="A80" i="11"/>
  <c r="A81" i="11"/>
  <c r="A82" i="11"/>
  <c r="A83" i="11"/>
  <c r="A84" i="11"/>
  <c r="A85" i="11"/>
  <c r="A86" i="11"/>
  <c r="A87" i="11"/>
  <c r="A68" i="11"/>
  <c r="C15" i="14"/>
  <c r="C4" i="43" s="1"/>
  <c r="N13" i="9"/>
  <c r="O13" i="9"/>
  <c r="P13" i="9"/>
  <c r="Q13" i="9"/>
  <c r="R13" i="9"/>
  <c r="S13" i="9"/>
  <c r="T13" i="9"/>
  <c r="U13" i="9"/>
  <c r="V13" i="9"/>
  <c r="W13" i="9"/>
  <c r="E7" i="2"/>
  <c r="C83" i="41" s="1"/>
  <c r="F7" i="2"/>
  <c r="C160" i="41" s="1"/>
  <c r="G7" i="2"/>
  <c r="C237" i="41" s="1"/>
  <c r="H7" i="2"/>
  <c r="C314" i="41" s="1"/>
  <c r="I7" i="2"/>
  <c r="C391" i="41" s="1"/>
  <c r="J7" i="2"/>
  <c r="C468" i="41" s="1"/>
  <c r="K7" i="2"/>
  <c r="C545" i="41" s="1"/>
  <c r="L7" i="2"/>
  <c r="C622" i="41" s="1"/>
  <c r="M7" i="2"/>
  <c r="C699" i="41" s="1"/>
  <c r="N7" i="2"/>
  <c r="C776" i="41" s="1"/>
  <c r="O7" i="2"/>
  <c r="C853" i="41" s="1"/>
  <c r="P7" i="2"/>
  <c r="C930" i="41" s="1"/>
  <c r="Q7" i="2"/>
  <c r="C1007" i="41" s="1"/>
  <c r="R7" i="2"/>
  <c r="C1084" i="41" s="1"/>
  <c r="S7" i="2"/>
  <c r="C1161" i="41" s="1"/>
  <c r="T7" i="2"/>
  <c r="C1238" i="41" s="1"/>
  <c r="U7" i="2"/>
  <c r="C1315" i="41" s="1"/>
  <c r="V7" i="2"/>
  <c r="C1392" i="41" s="1"/>
  <c r="W7" i="2"/>
  <c r="C1469" i="41" s="1"/>
  <c r="D7" i="2"/>
  <c r="C6" i="41" s="1"/>
  <c r="G8" i="2"/>
  <c r="C238" i="41" s="1"/>
  <c r="H8" i="2"/>
  <c r="C315" i="41" s="1"/>
  <c r="I8" i="2"/>
  <c r="C392" i="41" s="1"/>
  <c r="J8" i="2"/>
  <c r="C469" i="41" s="1"/>
  <c r="K8" i="2"/>
  <c r="C546" i="41" s="1"/>
  <c r="L8" i="2"/>
  <c r="C623" i="41" s="1"/>
  <c r="M8" i="2"/>
  <c r="C700" i="41" s="1"/>
  <c r="N8" i="2"/>
  <c r="C777" i="41" s="1"/>
  <c r="O8" i="2"/>
  <c r="C854" i="41" s="1"/>
  <c r="P8" i="2"/>
  <c r="C931" i="41" s="1"/>
  <c r="Q8" i="2"/>
  <c r="C1008" i="41" s="1"/>
  <c r="R8" i="2"/>
  <c r="C1085" i="41" s="1"/>
  <c r="S8" i="2"/>
  <c r="C1162" i="41" s="1"/>
  <c r="T8" i="2"/>
  <c r="C1239" i="41" s="1"/>
  <c r="U8" i="2"/>
  <c r="C1316" i="41" s="1"/>
  <c r="V8" i="2"/>
  <c r="C1393" i="41" s="1"/>
  <c r="W8" i="2"/>
  <c r="C1470" i="41" s="1"/>
  <c r="E19" i="33" l="1"/>
  <c r="Q16" i="33"/>
  <c r="Q21" i="33"/>
  <c r="I16" i="33"/>
  <c r="I21" i="33"/>
  <c r="T12" i="33"/>
  <c r="T19" i="33"/>
  <c r="L12" i="33"/>
  <c r="L19" i="33"/>
  <c r="P18" i="33"/>
  <c r="P21" i="33"/>
  <c r="H18" i="33"/>
  <c r="H21" i="33"/>
  <c r="S12" i="33"/>
  <c r="S19" i="33"/>
  <c r="K12" i="33"/>
  <c r="K19" i="33"/>
  <c r="U14" i="33"/>
  <c r="U19" i="33"/>
  <c r="W16" i="33"/>
  <c r="W21" i="33"/>
  <c r="O16" i="33"/>
  <c r="O21" i="33"/>
  <c r="G21" i="33"/>
  <c r="R12" i="33"/>
  <c r="R19" i="33"/>
  <c r="J12" i="33"/>
  <c r="J19" i="33"/>
  <c r="V17" i="33"/>
  <c r="V21" i="33"/>
  <c r="N17" i="33"/>
  <c r="N21" i="33"/>
  <c r="F21" i="33"/>
  <c r="Q12" i="33"/>
  <c r="Q19" i="33"/>
  <c r="I14" i="33"/>
  <c r="I19" i="33"/>
  <c r="J18" i="33"/>
  <c r="J21" i="33"/>
  <c r="U17" i="33"/>
  <c r="U21" i="33"/>
  <c r="M17" i="33"/>
  <c r="M21" i="33"/>
  <c r="P12" i="33"/>
  <c r="P19" i="33"/>
  <c r="H12" i="33"/>
  <c r="H19" i="33"/>
  <c r="R18" i="33"/>
  <c r="R21" i="33"/>
  <c r="T17" i="33"/>
  <c r="T21" i="33"/>
  <c r="L17" i="33"/>
  <c r="L21" i="33"/>
  <c r="W13" i="33"/>
  <c r="W19" i="33"/>
  <c r="O13" i="33"/>
  <c r="O19" i="33"/>
  <c r="G19" i="33"/>
  <c r="M14" i="33"/>
  <c r="M19" i="33"/>
  <c r="S17" i="33"/>
  <c r="S21" i="33"/>
  <c r="K17" i="33"/>
  <c r="K21" i="33"/>
  <c r="V14" i="33"/>
  <c r="V19" i="33"/>
  <c r="N14" i="33"/>
  <c r="N19" i="33"/>
  <c r="F19" i="33"/>
  <c r="R25" i="36"/>
  <c r="R7" i="36"/>
  <c r="J25" i="36"/>
  <c r="J7" i="36"/>
  <c r="S25" i="36"/>
  <c r="S7" i="36"/>
  <c r="Q25" i="36"/>
  <c r="Q7" i="36"/>
  <c r="I25" i="36"/>
  <c r="I7" i="36"/>
  <c r="X25" i="36"/>
  <c r="X7" i="36"/>
  <c r="P25" i="36"/>
  <c r="P7" i="36"/>
  <c r="H25" i="36"/>
  <c r="H7" i="36"/>
  <c r="K25" i="36"/>
  <c r="K7" i="36"/>
  <c r="W25" i="36"/>
  <c r="W7" i="36"/>
  <c r="E25" i="36"/>
  <c r="E7" i="36"/>
  <c r="O25" i="36"/>
  <c r="O7" i="36"/>
  <c r="G25" i="36"/>
  <c r="G7" i="36"/>
  <c r="V25" i="36"/>
  <c r="V7" i="36"/>
  <c r="N25" i="36"/>
  <c r="N7" i="36"/>
  <c r="F25" i="36"/>
  <c r="F7" i="36"/>
  <c r="U25" i="36"/>
  <c r="U7" i="36"/>
  <c r="M25" i="36"/>
  <c r="M7" i="36"/>
  <c r="T25" i="36"/>
  <c r="T7" i="36"/>
  <c r="L25" i="36"/>
  <c r="L7" i="36"/>
  <c r="C301" i="38"/>
  <c r="C284" i="38"/>
  <c r="C267" i="38"/>
  <c r="C250" i="38"/>
  <c r="C233" i="38"/>
  <c r="C182" i="38"/>
  <c r="C216" i="38"/>
  <c r="C335" i="38"/>
  <c r="C199" i="38"/>
  <c r="C318" i="38"/>
  <c r="V7" i="22"/>
  <c r="N7" i="33"/>
  <c r="F7" i="22"/>
  <c r="U7" i="22"/>
  <c r="M7" i="22"/>
  <c r="E7" i="22"/>
  <c r="O7" i="22"/>
  <c r="L7" i="22"/>
  <c r="W7" i="22"/>
  <c r="T7" i="22"/>
  <c r="S7" i="22"/>
  <c r="K7" i="33"/>
  <c r="G7" i="22"/>
  <c r="R7" i="22"/>
  <c r="J7" i="22"/>
  <c r="Q7" i="22"/>
  <c r="I7" i="22"/>
  <c r="D7" i="22"/>
  <c r="P7" i="22"/>
  <c r="H7" i="22"/>
  <c r="D28" i="13"/>
  <c r="D22" i="34"/>
  <c r="D16" i="34"/>
  <c r="D12" i="34"/>
  <c r="D21" i="34"/>
  <c r="I13" i="33"/>
  <c r="I12" i="33"/>
  <c r="N16" i="33"/>
  <c r="P14" i="33"/>
  <c r="L14" i="33"/>
  <c r="U16" i="33"/>
  <c r="P13" i="33"/>
  <c r="K14" i="33"/>
  <c r="L13" i="33"/>
  <c r="W18" i="33"/>
  <c r="M16" i="33"/>
  <c r="Q18" i="33"/>
  <c r="N13" i="33"/>
  <c r="H14" i="33"/>
  <c r="H13" i="33"/>
  <c r="O18" i="33"/>
  <c r="T14" i="33"/>
  <c r="V13" i="33"/>
  <c r="I18" i="33"/>
  <c r="S14" i="33"/>
  <c r="T13" i="33"/>
  <c r="Q14" i="33"/>
  <c r="Q13" i="33"/>
  <c r="V16" i="33"/>
  <c r="R17" i="33"/>
  <c r="J17" i="33"/>
  <c r="R14" i="33"/>
  <c r="J14" i="33"/>
  <c r="U13" i="33"/>
  <c r="M13" i="33"/>
  <c r="V18" i="33"/>
  <c r="N18" i="33"/>
  <c r="Q17" i="33"/>
  <c r="I17" i="33"/>
  <c r="T16" i="33"/>
  <c r="L16" i="33"/>
  <c r="W12" i="33"/>
  <c r="O12" i="33"/>
  <c r="U18" i="33"/>
  <c r="M18" i="33"/>
  <c r="P17" i="33"/>
  <c r="H17" i="33"/>
  <c r="S16" i="33"/>
  <c r="K16" i="33"/>
  <c r="S13" i="33"/>
  <c r="K13" i="33"/>
  <c r="V12" i="33"/>
  <c r="N12" i="33"/>
  <c r="T18" i="33"/>
  <c r="L18" i="33"/>
  <c r="W17" i="33"/>
  <c r="O17" i="33"/>
  <c r="R16" i="33"/>
  <c r="J16" i="33"/>
  <c r="W14" i="33"/>
  <c r="O14" i="33"/>
  <c r="R13" i="33"/>
  <c r="J13" i="33"/>
  <c r="U12" i="33"/>
  <c r="M12" i="33"/>
  <c r="S18" i="33"/>
  <c r="K18" i="33"/>
  <c r="P16" i="33"/>
  <c r="H16" i="33"/>
  <c r="D10" i="34"/>
  <c r="D23" i="34"/>
  <c r="N7" i="22"/>
  <c r="W7" i="33"/>
  <c r="O7" i="33"/>
  <c r="G7" i="33"/>
  <c r="K7" i="22"/>
  <c r="V7" i="33"/>
  <c r="F7" i="33"/>
  <c r="U7" i="33"/>
  <c r="M7" i="33"/>
  <c r="E7" i="33"/>
  <c r="T7" i="33"/>
  <c r="L7" i="33"/>
  <c r="S7" i="33"/>
  <c r="R7" i="33"/>
  <c r="J7" i="33"/>
  <c r="Q7" i="33"/>
  <c r="I7" i="33"/>
  <c r="D7" i="33"/>
  <c r="P7" i="33"/>
  <c r="H7" i="33"/>
  <c r="D9" i="34"/>
  <c r="D17" i="34"/>
  <c r="D11" i="34"/>
  <c r="C8" i="33"/>
  <c r="E8" i="2"/>
  <c r="C84" i="41" s="1"/>
  <c r="F8" i="2"/>
  <c r="C161" i="41" s="1"/>
  <c r="D8" i="2"/>
  <c r="C7" i="41" s="1"/>
  <c r="F6" i="18"/>
  <c r="D6" i="13" s="1"/>
  <c r="E6" i="18"/>
  <c r="E10" i="2"/>
  <c r="C86" i="41" s="1"/>
  <c r="F10" i="2"/>
  <c r="C163" i="41" s="1"/>
  <c r="G10" i="2"/>
  <c r="C240" i="41" s="1"/>
  <c r="H10" i="2"/>
  <c r="C317" i="41" s="1"/>
  <c r="I10" i="2"/>
  <c r="C394" i="41" s="1"/>
  <c r="J10" i="2"/>
  <c r="C471" i="41" s="1"/>
  <c r="K10" i="2"/>
  <c r="C548" i="41" s="1"/>
  <c r="L10" i="2"/>
  <c r="C625" i="41" s="1"/>
  <c r="M10" i="2"/>
  <c r="C702" i="41" s="1"/>
  <c r="N10" i="2"/>
  <c r="C779" i="41" s="1"/>
  <c r="O10" i="2"/>
  <c r="C856" i="41" s="1"/>
  <c r="P10" i="2"/>
  <c r="C933" i="41" s="1"/>
  <c r="Q10" i="2"/>
  <c r="C1010" i="41" s="1"/>
  <c r="R10" i="2"/>
  <c r="C1087" i="41" s="1"/>
  <c r="S10" i="2"/>
  <c r="C1164" i="41" s="1"/>
  <c r="T10" i="2"/>
  <c r="C1241" i="41" s="1"/>
  <c r="U10" i="2"/>
  <c r="C1318" i="41" s="1"/>
  <c r="V10" i="2"/>
  <c r="C1395" i="41" s="1"/>
  <c r="W10" i="2"/>
  <c r="C1472" i="41" s="1"/>
  <c r="D10" i="2"/>
  <c r="C9" i="41" s="1"/>
  <c r="D9" i="12"/>
  <c r="E9" i="2" s="1"/>
  <c r="C85" i="41" s="1"/>
  <c r="D10" i="12"/>
  <c r="D11" i="12"/>
  <c r="Y11" i="12" s="1"/>
  <c r="D12" i="12"/>
  <c r="Y12" i="12" s="1"/>
  <c r="D13" i="12"/>
  <c r="Y13" i="12" s="1"/>
  <c r="D14" i="12"/>
  <c r="Y14" i="12" s="1"/>
  <c r="D15" i="12"/>
  <c r="Y15" i="12" s="1"/>
  <c r="D16" i="12"/>
  <c r="Y16" i="12" s="1"/>
  <c r="D17" i="12"/>
  <c r="Y17" i="12" s="1"/>
  <c r="D18" i="12"/>
  <c r="Y18" i="12" s="1"/>
  <c r="D19" i="12"/>
  <c r="Y19" i="12" s="1"/>
  <c r="D20" i="12"/>
  <c r="Y20" i="12" s="1"/>
  <c r="D21" i="12"/>
  <c r="Y21" i="12" s="1"/>
  <c r="D22" i="12"/>
  <c r="Y22" i="12" s="1"/>
  <c r="D23" i="12"/>
  <c r="Y23" i="12" s="1"/>
  <c r="D24" i="12"/>
  <c r="Y24" i="12" s="1"/>
  <c r="D25" i="12"/>
  <c r="Y25" i="12" s="1"/>
  <c r="D26" i="12"/>
  <c r="Y26" i="12" s="1"/>
  <c r="D27" i="12"/>
  <c r="Y27" i="12" s="1"/>
  <c r="D8" i="12"/>
  <c r="C13" i="14"/>
  <c r="C14" i="14"/>
  <c r="D24" i="5"/>
  <c r="B21" i="14"/>
  <c r="B23" i="14"/>
  <c r="B25" i="14"/>
  <c r="B28" i="14"/>
  <c r="B18" i="14"/>
  <c r="D32" i="4"/>
  <c r="D33" i="4" s="1"/>
  <c r="D28" i="4"/>
  <c r="D29" i="4" s="1"/>
  <c r="F93" i="26"/>
  <c r="F94" i="26"/>
  <c r="F95" i="26"/>
  <c r="F96" i="26"/>
  <c r="F97" i="26"/>
  <c r="F98" i="26"/>
  <c r="F99" i="26"/>
  <c r="F100" i="26"/>
  <c r="F101" i="26"/>
  <c r="F102" i="26"/>
  <c r="F103" i="26"/>
  <c r="F104" i="26"/>
  <c r="F105" i="26"/>
  <c r="F106" i="26"/>
  <c r="F107" i="26"/>
  <c r="F108" i="26"/>
  <c r="F109" i="26"/>
  <c r="F110" i="26"/>
  <c r="F111" i="26"/>
  <c r="F92" i="26"/>
  <c r="D35" i="5"/>
  <c r="A140" i="11"/>
  <c r="A141" i="11"/>
  <c r="A142" i="11"/>
  <c r="A143" i="11"/>
  <c r="A144" i="11"/>
  <c r="D38" i="5"/>
  <c r="D40" i="5"/>
  <c r="D39" i="5"/>
  <c r="D34" i="5"/>
  <c r="D33" i="5"/>
  <c r="D32" i="5"/>
  <c r="D31" i="5"/>
  <c r="D30" i="5"/>
  <c r="D29" i="5"/>
  <c r="D28" i="5"/>
  <c r="D27" i="5"/>
  <c r="D26" i="5"/>
  <c r="D25" i="5"/>
  <c r="B219" i="22"/>
  <c r="B203" i="22"/>
  <c r="B187" i="22"/>
  <c r="B171" i="22"/>
  <c r="B155" i="22"/>
  <c r="B139" i="22"/>
  <c r="B123" i="22"/>
  <c r="B107" i="22"/>
  <c r="B91" i="22"/>
  <c r="B75" i="22"/>
  <c r="B59" i="22"/>
  <c r="B43" i="22"/>
  <c r="B25" i="22"/>
  <c r="C245" i="22"/>
  <c r="C235" i="22"/>
  <c r="D44" i="4" s="1"/>
  <c r="C229" i="22"/>
  <c r="C219" i="22"/>
  <c r="D43" i="4" s="1"/>
  <c r="C213" i="22"/>
  <c r="C203" i="22"/>
  <c r="D42" i="4" s="1"/>
  <c r="C197" i="22"/>
  <c r="C187" i="22"/>
  <c r="D41" i="4" s="1"/>
  <c r="C181" i="22"/>
  <c r="C171" i="22"/>
  <c r="D40" i="4" s="1"/>
  <c r="C165" i="22"/>
  <c r="C155" i="22"/>
  <c r="D39" i="4" s="1"/>
  <c r="C149" i="22"/>
  <c r="C139" i="22"/>
  <c r="D38" i="4" s="1"/>
  <c r="C133" i="22"/>
  <c r="C123" i="22"/>
  <c r="D37" i="4" s="1"/>
  <c r="C117" i="22"/>
  <c r="C107" i="22"/>
  <c r="D36" i="4" s="1"/>
  <c r="C53" i="22"/>
  <c r="C43" i="22"/>
  <c r="D10" i="4" s="1"/>
  <c r="C23" i="14" s="1"/>
  <c r="C101" i="22"/>
  <c r="C85" i="22"/>
  <c r="C69" i="22"/>
  <c r="C37" i="22"/>
  <c r="C19" i="22"/>
  <c r="E19" i="23"/>
  <c r="E18" i="23"/>
  <c r="E17" i="23"/>
  <c r="E16" i="23"/>
  <c r="E14" i="23"/>
  <c r="E13" i="23"/>
  <c r="E12" i="23"/>
  <c r="E11" i="23"/>
  <c r="E13" i="9"/>
  <c r="F13" i="9"/>
  <c r="G13" i="9"/>
  <c r="H13" i="9"/>
  <c r="I13" i="9"/>
  <c r="J13" i="9"/>
  <c r="K13" i="9"/>
  <c r="L13" i="9"/>
  <c r="M13" i="9"/>
  <c r="A135" i="11"/>
  <c r="A136" i="11"/>
  <c r="A137" i="11"/>
  <c r="A138" i="11"/>
  <c r="A139"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00" i="11"/>
  <c r="A95" i="11"/>
  <c r="A96" i="11"/>
  <c r="A97" i="11"/>
  <c r="A98" i="11"/>
  <c r="A94" i="11"/>
  <c r="E50" i="17"/>
  <c r="E49" i="17"/>
  <c r="E48" i="17"/>
  <c r="E47" i="17"/>
  <c r="E46" i="17"/>
  <c r="E45" i="17"/>
  <c r="E44" i="17"/>
  <c r="E43" i="17"/>
  <c r="E42" i="17"/>
  <c r="E41" i="17"/>
  <c r="E39" i="17"/>
  <c r="E38" i="17"/>
  <c r="E37" i="17"/>
  <c r="E36" i="17"/>
  <c r="E35" i="17"/>
  <c r="E34" i="17"/>
  <c r="E33" i="17"/>
  <c r="E32" i="17"/>
  <c r="E31" i="17"/>
  <c r="E30" i="17"/>
  <c r="E28" i="17"/>
  <c r="E27" i="17"/>
  <c r="E26" i="17"/>
  <c r="E25" i="17"/>
  <c r="E24" i="17"/>
  <c r="E23" i="17"/>
  <c r="E22" i="17"/>
  <c r="E21" i="17"/>
  <c r="E20" i="17"/>
  <c r="E19" i="17"/>
  <c r="E9" i="17"/>
  <c r="E10" i="17"/>
  <c r="E11" i="17"/>
  <c r="E12" i="17"/>
  <c r="E13" i="17"/>
  <c r="E14" i="17"/>
  <c r="E15" i="17"/>
  <c r="E16" i="17"/>
  <c r="E17" i="17"/>
  <c r="E8" i="17"/>
  <c r="Y7" i="17"/>
  <c r="W7" i="9" s="1"/>
  <c r="X7" i="17"/>
  <c r="V7" i="9" s="1"/>
  <c r="W7" i="17"/>
  <c r="U7" i="9" s="1"/>
  <c r="V7" i="17"/>
  <c r="T7" i="9" s="1"/>
  <c r="U7" i="17"/>
  <c r="S7" i="9" s="1"/>
  <c r="T7" i="17"/>
  <c r="R7" i="9" s="1"/>
  <c r="S7" i="17"/>
  <c r="Q7" i="9" s="1"/>
  <c r="R7" i="17"/>
  <c r="P7" i="9" s="1"/>
  <c r="Q7" i="17"/>
  <c r="O7" i="9" s="1"/>
  <c r="P7" i="17"/>
  <c r="N7" i="9" s="1"/>
  <c r="O7" i="17"/>
  <c r="M7" i="9" s="1"/>
  <c r="N7" i="17"/>
  <c r="L7" i="9" s="1"/>
  <c r="M7" i="17"/>
  <c r="K7" i="9" s="1"/>
  <c r="L7" i="17"/>
  <c r="J7" i="9" s="1"/>
  <c r="K7" i="17"/>
  <c r="I7" i="9" s="1"/>
  <c r="J7" i="17"/>
  <c r="H7" i="9" s="1"/>
  <c r="I7" i="17"/>
  <c r="G7" i="9" s="1"/>
  <c r="H7" i="17"/>
  <c r="F7" i="9" s="1"/>
  <c r="G7" i="17"/>
  <c r="E7" i="9" s="1"/>
  <c r="F7" i="17"/>
  <c r="D7" i="9" s="1"/>
  <c r="D18" i="17"/>
  <c r="E9" i="23"/>
  <c r="E8" i="23"/>
  <c r="C91" i="22"/>
  <c r="D35" i="4" s="1"/>
  <c r="C75" i="22"/>
  <c r="D12" i="4" s="1"/>
  <c r="C28" i="14" s="1"/>
  <c r="C29" i="14" s="1"/>
  <c r="C59" i="22"/>
  <c r="D11" i="4" s="1"/>
  <c r="C25" i="14" s="1"/>
  <c r="C26" i="14" s="1"/>
  <c r="C25" i="22"/>
  <c r="C9" i="22"/>
  <c r="B59" i="2"/>
  <c r="B58" i="41" s="1"/>
  <c r="B135" i="41" s="1"/>
  <c r="B212" i="41" s="1"/>
  <c r="B289" i="41" s="1"/>
  <c r="B366" i="41" s="1"/>
  <c r="B443" i="41" s="1"/>
  <c r="B520" i="41" s="1"/>
  <c r="B597" i="41" s="1"/>
  <c r="B674" i="41" s="1"/>
  <c r="B751" i="41" s="1"/>
  <c r="B828" i="41" s="1"/>
  <c r="B905" i="41" s="1"/>
  <c r="B982" i="41" s="1"/>
  <c r="B1059" i="41" s="1"/>
  <c r="B1136" i="41" s="1"/>
  <c r="B1213" i="41" s="1"/>
  <c r="B1290" i="41" s="1"/>
  <c r="B1367" i="41" s="1"/>
  <c r="B1444" i="41" s="1"/>
  <c r="B1521" i="41" s="1"/>
  <c r="B58" i="2"/>
  <c r="B57" i="41" s="1"/>
  <c r="B134" i="41" s="1"/>
  <c r="B211" i="41" s="1"/>
  <c r="B288" i="41" s="1"/>
  <c r="B365" i="41" s="1"/>
  <c r="B442" i="41" s="1"/>
  <c r="B519" i="41" s="1"/>
  <c r="B596" i="41" s="1"/>
  <c r="B673" i="41" s="1"/>
  <c r="B750" i="41" s="1"/>
  <c r="B827" i="41" s="1"/>
  <c r="B904" i="41" s="1"/>
  <c r="B981" i="41" s="1"/>
  <c r="B1058" i="41" s="1"/>
  <c r="B1135" i="41" s="1"/>
  <c r="B1212" i="41" s="1"/>
  <c r="B1289" i="41" s="1"/>
  <c r="B1366" i="41" s="1"/>
  <c r="B1443" i="41" s="1"/>
  <c r="B1520" i="41" s="1"/>
  <c r="B57" i="2"/>
  <c r="B56" i="41" s="1"/>
  <c r="B133" i="41" s="1"/>
  <c r="B210" i="41" s="1"/>
  <c r="B287" i="41" s="1"/>
  <c r="B364" i="41" s="1"/>
  <c r="B441" i="41" s="1"/>
  <c r="B518" i="41" s="1"/>
  <c r="B595" i="41" s="1"/>
  <c r="B672" i="41" s="1"/>
  <c r="B749" i="41" s="1"/>
  <c r="B826" i="41" s="1"/>
  <c r="B903" i="41" s="1"/>
  <c r="B980" i="41" s="1"/>
  <c r="B1057" i="41" s="1"/>
  <c r="B1134" i="41" s="1"/>
  <c r="B1211" i="41" s="1"/>
  <c r="B1288" i="41" s="1"/>
  <c r="B1365" i="41" s="1"/>
  <c r="B1442" i="41" s="1"/>
  <c r="B1519" i="41" s="1"/>
  <c r="B56" i="2"/>
  <c r="B55" i="41" s="1"/>
  <c r="B132" i="41" s="1"/>
  <c r="B209" i="41" s="1"/>
  <c r="B286" i="41" s="1"/>
  <c r="B363" i="41" s="1"/>
  <c r="B440" i="41" s="1"/>
  <c r="B517" i="41" s="1"/>
  <c r="B594" i="41" s="1"/>
  <c r="B671" i="41" s="1"/>
  <c r="B748" i="41" s="1"/>
  <c r="B825" i="41" s="1"/>
  <c r="B902" i="41" s="1"/>
  <c r="B979" i="41" s="1"/>
  <c r="B1056" i="41" s="1"/>
  <c r="B1133" i="41" s="1"/>
  <c r="B1210" i="41" s="1"/>
  <c r="B1287" i="41" s="1"/>
  <c r="B1364" i="41" s="1"/>
  <c r="B1441" i="41" s="1"/>
  <c r="B1518" i="41" s="1"/>
  <c r="B55" i="2"/>
  <c r="B54" i="41" s="1"/>
  <c r="B131" i="41" s="1"/>
  <c r="B208" i="41" s="1"/>
  <c r="B285" i="41" s="1"/>
  <c r="B362" i="41" s="1"/>
  <c r="B439" i="41" s="1"/>
  <c r="B516" i="41" s="1"/>
  <c r="B593" i="41" s="1"/>
  <c r="B670" i="41" s="1"/>
  <c r="B747" i="41" s="1"/>
  <c r="B824" i="41" s="1"/>
  <c r="B901" i="41" s="1"/>
  <c r="B978" i="41" s="1"/>
  <c r="B1055" i="41" s="1"/>
  <c r="B1132" i="41" s="1"/>
  <c r="B1209" i="41" s="1"/>
  <c r="B1286" i="41" s="1"/>
  <c r="B1363" i="41" s="1"/>
  <c r="B1440" i="41" s="1"/>
  <c r="B1517" i="41" s="1"/>
  <c r="C9" i="12"/>
  <c r="C10" i="12"/>
  <c r="C11" i="12"/>
  <c r="C12" i="12"/>
  <c r="C13" i="12"/>
  <c r="C14" i="12"/>
  <c r="C15" i="12"/>
  <c r="C16" i="12"/>
  <c r="C17" i="12"/>
  <c r="C18" i="12"/>
  <c r="C19" i="12"/>
  <c r="C20" i="12"/>
  <c r="C21" i="12"/>
  <c r="C22" i="12"/>
  <c r="C23" i="12"/>
  <c r="C24" i="12"/>
  <c r="C25" i="12"/>
  <c r="C26" i="12"/>
  <c r="C27" i="12"/>
  <c r="C8" i="12"/>
  <c r="C8" i="10"/>
  <c r="C10" i="10"/>
  <c r="C11" i="10"/>
  <c r="C12" i="10"/>
  <c r="C13" i="10"/>
  <c r="C14" i="10"/>
  <c r="C15" i="10"/>
  <c r="C16" i="10"/>
  <c r="C17" i="10"/>
  <c r="C18" i="10"/>
  <c r="C19" i="10"/>
  <c r="C20" i="10"/>
  <c r="C21" i="10"/>
  <c r="C22" i="10"/>
  <c r="C23" i="10"/>
  <c r="C24" i="10"/>
  <c r="C25" i="10"/>
  <c r="C26" i="10"/>
  <c r="C7" i="10"/>
  <c r="E27" i="18"/>
  <c r="F27" i="18"/>
  <c r="H26" i="18"/>
  <c r="I26" i="18" s="1"/>
  <c r="H25" i="18"/>
  <c r="I25" i="18" s="1"/>
  <c r="H24" i="18"/>
  <c r="I24" i="18" s="1"/>
  <c r="H23" i="18"/>
  <c r="I23" i="18" s="1"/>
  <c r="H22" i="18"/>
  <c r="I22" i="18" s="1"/>
  <c r="H21" i="18"/>
  <c r="I21" i="18" s="1"/>
  <c r="H20" i="18"/>
  <c r="I20" i="18" s="1"/>
  <c r="H19" i="18"/>
  <c r="I19" i="18" s="1"/>
  <c r="H18" i="18"/>
  <c r="I18" i="18" s="1"/>
  <c r="H17" i="18"/>
  <c r="I17" i="18" s="1"/>
  <c r="H16" i="18"/>
  <c r="I16" i="18" s="1"/>
  <c r="H15" i="18"/>
  <c r="I15" i="18" s="1"/>
  <c r="H14" i="18"/>
  <c r="I14" i="18" s="1"/>
  <c r="H13" i="18"/>
  <c r="I13" i="18" s="1"/>
  <c r="H12" i="18"/>
  <c r="I12" i="18" s="1"/>
  <c r="H11" i="18"/>
  <c r="I11" i="18" s="1"/>
  <c r="H10" i="18"/>
  <c r="I10" i="18" s="1"/>
  <c r="H9" i="18"/>
  <c r="I9" i="18" s="1"/>
  <c r="H8" i="18"/>
  <c r="I8" i="18" s="1"/>
  <c r="H7" i="18"/>
  <c r="B70" i="2"/>
  <c r="B69" i="41" s="1"/>
  <c r="B146" i="41" s="1"/>
  <c r="B223" i="41" s="1"/>
  <c r="B300" i="41" s="1"/>
  <c r="B377" i="41" s="1"/>
  <c r="B454" i="41" s="1"/>
  <c r="B531" i="41" s="1"/>
  <c r="B608" i="41" s="1"/>
  <c r="B685" i="41" s="1"/>
  <c r="B762" i="41" s="1"/>
  <c r="B839" i="41" s="1"/>
  <c r="B916" i="41" s="1"/>
  <c r="B993" i="41" s="1"/>
  <c r="B1070" i="41" s="1"/>
  <c r="B1147" i="41" s="1"/>
  <c r="B1224" i="41" s="1"/>
  <c r="B1301" i="41" s="1"/>
  <c r="B1378" i="41" s="1"/>
  <c r="B1455" i="41" s="1"/>
  <c r="B1532" i="41" s="1"/>
  <c r="B69" i="2"/>
  <c r="B68" i="41" s="1"/>
  <c r="B145" i="41" s="1"/>
  <c r="B222" i="41" s="1"/>
  <c r="B299" i="41" s="1"/>
  <c r="B376" i="41" s="1"/>
  <c r="B453" i="41" s="1"/>
  <c r="B530" i="41" s="1"/>
  <c r="B607" i="41" s="1"/>
  <c r="B684" i="41" s="1"/>
  <c r="B761" i="41" s="1"/>
  <c r="B838" i="41" s="1"/>
  <c r="B915" i="41" s="1"/>
  <c r="B992" i="41" s="1"/>
  <c r="B1069" i="41" s="1"/>
  <c r="B1146" i="41" s="1"/>
  <c r="B1223" i="41" s="1"/>
  <c r="B1300" i="41" s="1"/>
  <c r="B1377" i="41" s="1"/>
  <c r="B1454" i="41" s="1"/>
  <c r="B1531" i="41" s="1"/>
  <c r="B68" i="2"/>
  <c r="B67" i="41" s="1"/>
  <c r="B144" i="41" s="1"/>
  <c r="B221" i="41" s="1"/>
  <c r="B298" i="41" s="1"/>
  <c r="B375" i="41" s="1"/>
  <c r="B452" i="41" s="1"/>
  <c r="B529" i="41" s="1"/>
  <c r="B606" i="41" s="1"/>
  <c r="B683" i="41" s="1"/>
  <c r="B760" i="41" s="1"/>
  <c r="B837" i="41" s="1"/>
  <c r="B914" i="41" s="1"/>
  <c r="B991" i="41" s="1"/>
  <c r="B1068" i="41" s="1"/>
  <c r="B1145" i="41" s="1"/>
  <c r="B1222" i="41" s="1"/>
  <c r="B1299" i="41" s="1"/>
  <c r="B1376" i="41" s="1"/>
  <c r="B1453" i="41" s="1"/>
  <c r="B1530" i="41" s="1"/>
  <c r="B67" i="2"/>
  <c r="B66" i="41" s="1"/>
  <c r="B143" i="41" s="1"/>
  <c r="B220" i="41" s="1"/>
  <c r="B297" i="41" s="1"/>
  <c r="B374" i="41" s="1"/>
  <c r="B451" i="41" s="1"/>
  <c r="B528" i="41" s="1"/>
  <c r="B605" i="41" s="1"/>
  <c r="B682" i="41" s="1"/>
  <c r="B759" i="41" s="1"/>
  <c r="B836" i="41" s="1"/>
  <c r="B913" i="41" s="1"/>
  <c r="B990" i="41" s="1"/>
  <c r="B1067" i="41" s="1"/>
  <c r="B1144" i="41" s="1"/>
  <c r="B1221" i="41" s="1"/>
  <c r="B1298" i="41" s="1"/>
  <c r="B1375" i="41" s="1"/>
  <c r="B1452" i="41" s="1"/>
  <c r="B1529" i="41" s="1"/>
  <c r="B66" i="2"/>
  <c r="B65" i="41" s="1"/>
  <c r="B142" i="41" s="1"/>
  <c r="B219" i="41" s="1"/>
  <c r="B296" i="41" s="1"/>
  <c r="B373" i="41" s="1"/>
  <c r="B450" i="41" s="1"/>
  <c r="B527" i="41" s="1"/>
  <c r="B604" i="41" s="1"/>
  <c r="B681" i="41" s="1"/>
  <c r="B758" i="41" s="1"/>
  <c r="B835" i="41" s="1"/>
  <c r="B912" i="41" s="1"/>
  <c r="B989" i="41" s="1"/>
  <c r="B1066" i="41" s="1"/>
  <c r="B1143" i="41" s="1"/>
  <c r="B1220" i="41" s="1"/>
  <c r="B1297" i="41" s="1"/>
  <c r="B1374" i="41" s="1"/>
  <c r="B1451" i="41" s="1"/>
  <c r="B1528" i="41" s="1"/>
  <c r="B65" i="2"/>
  <c r="B64" i="41" s="1"/>
  <c r="B141" i="41" s="1"/>
  <c r="B218" i="41" s="1"/>
  <c r="B295" i="41" s="1"/>
  <c r="B372" i="41" s="1"/>
  <c r="B449" i="41" s="1"/>
  <c r="B526" i="41" s="1"/>
  <c r="B603" i="41" s="1"/>
  <c r="B680" i="41" s="1"/>
  <c r="B757" i="41" s="1"/>
  <c r="B834" i="41" s="1"/>
  <c r="B911" i="41" s="1"/>
  <c r="B988" i="41" s="1"/>
  <c r="B1065" i="41" s="1"/>
  <c r="B1142" i="41" s="1"/>
  <c r="B1219" i="41" s="1"/>
  <c r="B1296" i="41" s="1"/>
  <c r="B1373" i="41" s="1"/>
  <c r="B1450" i="41" s="1"/>
  <c r="B1527" i="41" s="1"/>
  <c r="B64" i="2"/>
  <c r="B63" i="41" s="1"/>
  <c r="B140" i="41" s="1"/>
  <c r="B217" i="41" s="1"/>
  <c r="B294" i="41" s="1"/>
  <c r="B371" i="41" s="1"/>
  <c r="B448" i="41" s="1"/>
  <c r="B525" i="41" s="1"/>
  <c r="B602" i="41" s="1"/>
  <c r="B679" i="41" s="1"/>
  <c r="B756" i="41" s="1"/>
  <c r="B833" i="41" s="1"/>
  <c r="B910" i="41" s="1"/>
  <c r="B987" i="41" s="1"/>
  <c r="B1064" i="41" s="1"/>
  <c r="B1141" i="41" s="1"/>
  <c r="B1218" i="41" s="1"/>
  <c r="B1295" i="41" s="1"/>
  <c r="B1372" i="41" s="1"/>
  <c r="B1449" i="41" s="1"/>
  <c r="B1526" i="41" s="1"/>
  <c r="B63" i="2"/>
  <c r="B62" i="41" s="1"/>
  <c r="B139" i="41" s="1"/>
  <c r="B216" i="41" s="1"/>
  <c r="B293" i="41" s="1"/>
  <c r="B370" i="41" s="1"/>
  <c r="B447" i="41" s="1"/>
  <c r="B524" i="41" s="1"/>
  <c r="B601" i="41" s="1"/>
  <c r="B678" i="41" s="1"/>
  <c r="B755" i="41" s="1"/>
  <c r="B832" i="41" s="1"/>
  <c r="B909" i="41" s="1"/>
  <c r="B986" i="41" s="1"/>
  <c r="B1063" i="41" s="1"/>
  <c r="B1140" i="41" s="1"/>
  <c r="B1217" i="41" s="1"/>
  <c r="B1294" i="41" s="1"/>
  <c r="B1371" i="41" s="1"/>
  <c r="B1448" i="41" s="1"/>
  <c r="B1525" i="41" s="1"/>
  <c r="B62" i="2"/>
  <c r="B61" i="41" s="1"/>
  <c r="B138" i="41" s="1"/>
  <c r="B215" i="41" s="1"/>
  <c r="B292" i="41" s="1"/>
  <c r="B369" i="41" s="1"/>
  <c r="B446" i="41" s="1"/>
  <c r="B523" i="41" s="1"/>
  <c r="B600" i="41" s="1"/>
  <c r="B677" i="41" s="1"/>
  <c r="B754" i="41" s="1"/>
  <c r="B831" i="41" s="1"/>
  <c r="B908" i="41" s="1"/>
  <c r="B985" i="41" s="1"/>
  <c r="B1062" i="41" s="1"/>
  <c r="B1139" i="41" s="1"/>
  <c r="B1216" i="41" s="1"/>
  <c r="B1293" i="41" s="1"/>
  <c r="B1370" i="41" s="1"/>
  <c r="B1447" i="41" s="1"/>
  <c r="B1524" i="41" s="1"/>
  <c r="B61" i="2"/>
  <c r="B60" i="41" s="1"/>
  <c r="B137" i="41" s="1"/>
  <c r="B214" i="41" s="1"/>
  <c r="B291" i="41" s="1"/>
  <c r="B368" i="41" s="1"/>
  <c r="B445" i="41" s="1"/>
  <c r="B522" i="41" s="1"/>
  <c r="B599" i="41" s="1"/>
  <c r="B676" i="41" s="1"/>
  <c r="B753" i="41" s="1"/>
  <c r="B830" i="41" s="1"/>
  <c r="B907" i="41" s="1"/>
  <c r="B984" i="41" s="1"/>
  <c r="B1061" i="41" s="1"/>
  <c r="B1138" i="41" s="1"/>
  <c r="B1215" i="41" s="1"/>
  <c r="B1292" i="41" s="1"/>
  <c r="B1369" i="41" s="1"/>
  <c r="B1446" i="41" s="1"/>
  <c r="B1523" i="41" s="1"/>
  <c r="X7" i="12"/>
  <c r="W7" i="12"/>
  <c r="V7" i="12"/>
  <c r="U7" i="12"/>
  <c r="T7" i="12"/>
  <c r="S7" i="12"/>
  <c r="R7" i="12"/>
  <c r="Q7" i="12"/>
  <c r="P7" i="12"/>
  <c r="O7" i="12"/>
  <c r="N7" i="12"/>
  <c r="M7" i="12"/>
  <c r="L7" i="12"/>
  <c r="K7" i="12"/>
  <c r="J7" i="12"/>
  <c r="I7" i="12"/>
  <c r="H7" i="12"/>
  <c r="G7" i="12"/>
  <c r="F7" i="12"/>
  <c r="E7" i="12"/>
  <c r="G39" i="42" l="1"/>
  <c r="R28" i="13"/>
  <c r="F39" i="42"/>
  <c r="F15" i="13"/>
  <c r="AE15" i="13" s="1"/>
  <c r="Q28" i="13"/>
  <c r="E15" i="13"/>
  <c r="K29" i="2" s="1"/>
  <c r="C567" i="41" s="1"/>
  <c r="D9" i="4"/>
  <c r="C21" i="14" s="1"/>
  <c r="I7" i="18"/>
  <c r="E14" i="19"/>
  <c r="F14" i="19"/>
  <c r="G28" i="13"/>
  <c r="D27" i="42" s="1"/>
  <c r="D7" i="42"/>
  <c r="C23" i="38"/>
  <c r="C295" i="38"/>
  <c r="C40" i="38"/>
  <c r="C125" i="38"/>
  <c r="C6" i="38"/>
  <c r="C46" i="38"/>
  <c r="C57" i="38"/>
  <c r="C329" i="38"/>
  <c r="C165" i="38"/>
  <c r="C29" i="38"/>
  <c r="C142" i="38"/>
  <c r="C159" i="38"/>
  <c r="C312" i="38"/>
  <c r="C193" i="38"/>
  <c r="C74" i="38"/>
  <c r="C210" i="38"/>
  <c r="C148" i="38"/>
  <c r="C63" i="38"/>
  <c r="C131" i="38"/>
  <c r="C261" i="38"/>
  <c r="C278" i="38"/>
  <c r="C176" i="38"/>
  <c r="C91" i="38"/>
  <c r="C227" i="38"/>
  <c r="C108" i="38"/>
  <c r="C244" i="38"/>
  <c r="C114" i="38"/>
  <c r="C97" i="38"/>
  <c r="C80" i="38"/>
  <c r="D8" i="31"/>
  <c r="Y8" i="12"/>
  <c r="D24" i="31"/>
  <c r="Y10" i="12"/>
  <c r="D16" i="31"/>
  <c r="Y9" i="12"/>
  <c r="U11" i="33"/>
  <c r="F8" i="13"/>
  <c r="AE8" i="13" s="1"/>
  <c r="E8" i="13"/>
  <c r="L28" i="13"/>
  <c r="H28" i="13"/>
  <c r="E27" i="42" s="1"/>
  <c r="F10" i="13"/>
  <c r="E10" i="13"/>
  <c r="F29" i="2" s="1"/>
  <c r="C182" i="41" s="1"/>
  <c r="D8" i="4"/>
  <c r="C18" i="14" s="1"/>
  <c r="C19" i="14" s="1"/>
  <c r="C20" i="22"/>
  <c r="D18" i="34"/>
  <c r="D64" i="31"/>
  <c r="K9" i="2"/>
  <c r="C547" i="41" s="1"/>
  <c r="D120" i="31"/>
  <c r="R9" i="2"/>
  <c r="C1086" i="41" s="1"/>
  <c r="D56" i="31"/>
  <c r="J9" i="2"/>
  <c r="C470" i="41" s="1"/>
  <c r="D112" i="31"/>
  <c r="Q9" i="2"/>
  <c r="C1009" i="41" s="1"/>
  <c r="D48" i="31"/>
  <c r="I9" i="2"/>
  <c r="C393" i="41" s="1"/>
  <c r="P9" i="2"/>
  <c r="C932" i="41" s="1"/>
  <c r="D104" i="31"/>
  <c r="H9" i="2"/>
  <c r="C316" i="41" s="1"/>
  <c r="D40" i="31"/>
  <c r="S9" i="2"/>
  <c r="C1163" i="41" s="1"/>
  <c r="D128" i="31"/>
  <c r="D160" i="31"/>
  <c r="W9" i="2"/>
  <c r="C1471" i="41" s="1"/>
  <c r="O9" i="2"/>
  <c r="C855" i="41" s="1"/>
  <c r="D96" i="31"/>
  <c r="D32" i="31"/>
  <c r="G9" i="2"/>
  <c r="C239" i="41" s="1"/>
  <c r="V9" i="2"/>
  <c r="C1394" i="41" s="1"/>
  <c r="D152" i="31"/>
  <c r="N9" i="2"/>
  <c r="C778" i="41" s="1"/>
  <c r="D88" i="31"/>
  <c r="U9" i="2"/>
  <c r="C1317" i="41" s="1"/>
  <c r="D144" i="31"/>
  <c r="M9" i="2"/>
  <c r="C701" i="41" s="1"/>
  <c r="D80" i="31"/>
  <c r="D136" i="31"/>
  <c r="T9" i="2"/>
  <c r="C1240" i="41" s="1"/>
  <c r="D72" i="31"/>
  <c r="L9" i="2"/>
  <c r="C624" i="41" s="1"/>
  <c r="F9" i="2"/>
  <c r="C162" i="41" s="1"/>
  <c r="D24" i="34"/>
  <c r="P11" i="33"/>
  <c r="F15" i="33"/>
  <c r="H11" i="33"/>
  <c r="E15" i="33"/>
  <c r="M15" i="33"/>
  <c r="S11" i="33"/>
  <c r="V15" i="33"/>
  <c r="Q11" i="33"/>
  <c r="E11" i="33"/>
  <c r="T11" i="33"/>
  <c r="O15" i="33"/>
  <c r="N15" i="33"/>
  <c r="P15" i="33"/>
  <c r="H15" i="33"/>
  <c r="F11" i="33"/>
  <c r="L15" i="33"/>
  <c r="L11" i="33"/>
  <c r="M11" i="33"/>
  <c r="U15" i="33"/>
  <c r="S15" i="33"/>
  <c r="I11" i="33"/>
  <c r="W11" i="33"/>
  <c r="J15" i="33"/>
  <c r="I15" i="33"/>
  <c r="Q15" i="33"/>
  <c r="K11" i="33"/>
  <c r="O11" i="33"/>
  <c r="T15" i="33"/>
  <c r="G15" i="33"/>
  <c r="W15" i="33"/>
  <c r="D15" i="33"/>
  <c r="G11" i="33"/>
  <c r="C13" i="33"/>
  <c r="D19" i="4" s="1"/>
  <c r="D13" i="34"/>
  <c r="D9" i="2"/>
  <c r="C8" i="41" s="1"/>
  <c r="R15" i="33"/>
  <c r="N11" i="33"/>
  <c r="V11" i="33"/>
  <c r="J11" i="33"/>
  <c r="C14" i="33"/>
  <c r="D20" i="4" s="1"/>
  <c r="R11" i="33"/>
  <c r="C18" i="33"/>
  <c r="D24" i="4" s="1"/>
  <c r="C17" i="33"/>
  <c r="D23" i="4" s="1"/>
  <c r="K15" i="33"/>
  <c r="C12" i="33"/>
  <c r="D18" i="4" s="1"/>
  <c r="C16" i="33"/>
  <c r="D22" i="4" s="1"/>
  <c r="D11" i="33"/>
  <c r="D20" i="33" s="1"/>
  <c r="C232" i="22"/>
  <c r="C104" i="22"/>
  <c r="C120" i="22"/>
  <c r="C136" i="22"/>
  <c r="C152" i="22"/>
  <c r="C168" i="22"/>
  <c r="C88" i="22"/>
  <c r="C184" i="22"/>
  <c r="C200" i="22"/>
  <c r="C216" i="22"/>
  <c r="C214" i="22"/>
  <c r="C198" i="22"/>
  <c r="C182" i="22"/>
  <c r="C230" i="22"/>
  <c r="C246" i="22"/>
  <c r="C218" i="22"/>
  <c r="C234" i="22"/>
  <c r="C202" i="22"/>
  <c r="C186" i="22"/>
  <c r="C170" i="22"/>
  <c r="C154" i="22"/>
  <c r="C118" i="22"/>
  <c r="C166" i="22"/>
  <c r="C150" i="22"/>
  <c r="C138" i="22"/>
  <c r="C122" i="22"/>
  <c r="C106" i="22"/>
  <c r="C134" i="22"/>
  <c r="C38" i="22"/>
  <c r="C86" i="22"/>
  <c r="C70" i="22"/>
  <c r="C102" i="22"/>
  <c r="C54" i="22"/>
  <c r="C42" i="22"/>
  <c r="C90" i="22"/>
  <c r="C74" i="22"/>
  <c r="C24" i="22"/>
  <c r="C58" i="22"/>
  <c r="C8" i="22"/>
  <c r="J23" i="18"/>
  <c r="J15" i="18"/>
  <c r="G15" i="18" s="1"/>
  <c r="F8" i="19"/>
  <c r="F18" i="19"/>
  <c r="F10" i="19"/>
  <c r="J22" i="18"/>
  <c r="G22" i="18" s="1"/>
  <c r="J14" i="18"/>
  <c r="F17" i="19"/>
  <c r="F9" i="19"/>
  <c r="J21" i="18"/>
  <c r="G21" i="18" s="1"/>
  <c r="J13" i="18"/>
  <c r="G13" i="18" s="1"/>
  <c r="J20" i="18"/>
  <c r="G20" i="18" s="1"/>
  <c r="J12" i="18"/>
  <c r="F11" i="19"/>
  <c r="F15" i="19"/>
  <c r="J7" i="18"/>
  <c r="J19" i="18"/>
  <c r="G19" i="18" s="1"/>
  <c r="J11" i="18"/>
  <c r="J26" i="18"/>
  <c r="G26" i="18" s="1"/>
  <c r="J18" i="18"/>
  <c r="G18" i="18" s="1"/>
  <c r="J10" i="18"/>
  <c r="F7" i="19"/>
  <c r="F16" i="19"/>
  <c r="F13" i="19"/>
  <c r="J25" i="18"/>
  <c r="G25" i="18" s="1"/>
  <c r="J17" i="18"/>
  <c r="G17" i="18" s="1"/>
  <c r="J9" i="18"/>
  <c r="F12" i="19"/>
  <c r="J24" i="18"/>
  <c r="J16" i="18"/>
  <c r="G16" i="18" s="1"/>
  <c r="J8" i="18"/>
  <c r="E11" i="19"/>
  <c r="E18" i="19"/>
  <c r="E10" i="19"/>
  <c r="E17" i="19"/>
  <c r="E8" i="19"/>
  <c r="E7" i="19"/>
  <c r="E19" i="19"/>
  <c r="E16" i="19"/>
  <c r="E15" i="19"/>
  <c r="E20" i="19"/>
  <c r="E9" i="19"/>
  <c r="E13" i="19"/>
  <c r="E12" i="19"/>
  <c r="G52" i="42" l="1"/>
  <c r="G8" i="25"/>
  <c r="F52" i="42"/>
  <c r="F8" i="25"/>
  <c r="E22" i="33"/>
  <c r="E21" i="33"/>
  <c r="E8" i="25"/>
  <c r="I27" i="42"/>
  <c r="D8" i="25"/>
  <c r="D21" i="33"/>
  <c r="D22" i="33"/>
  <c r="D19" i="33"/>
  <c r="D29" i="2"/>
  <c r="C28" i="41" s="1"/>
  <c r="E28" i="13"/>
  <c r="F28" i="13"/>
  <c r="AE10" i="13"/>
  <c r="C11" i="33"/>
  <c r="C19" i="33" s="1"/>
  <c r="D17" i="4"/>
  <c r="D21" i="4"/>
  <c r="C15" i="33"/>
  <c r="C21" i="33" s="1"/>
  <c r="E29" i="18"/>
  <c r="E28" i="18" s="1"/>
  <c r="F29" i="18"/>
  <c r="G24" i="18" s="1"/>
  <c r="F21" i="19"/>
  <c r="G14" i="19" s="1"/>
  <c r="F22" i="19"/>
  <c r="G14" i="18" l="1"/>
  <c r="J8" i="25"/>
  <c r="G9" i="18"/>
  <c r="G23" i="18"/>
  <c r="G7" i="19"/>
  <c r="C8" i="25"/>
  <c r="G18" i="19"/>
  <c r="G17" i="19"/>
  <c r="G10" i="19"/>
  <c r="G9" i="19"/>
  <c r="G13" i="19"/>
  <c r="G11" i="19"/>
  <c r="G8" i="19"/>
  <c r="G7" i="18"/>
  <c r="F28" i="18"/>
  <c r="C10" i="25" s="1"/>
  <c r="G12" i="18"/>
  <c r="G12" i="19"/>
  <c r="G10" i="18"/>
  <c r="G19" i="19"/>
  <c r="G20" i="19"/>
  <c r="G16" i="19"/>
  <c r="G15" i="19"/>
  <c r="F23" i="19"/>
  <c r="I22" i="19" s="1"/>
  <c r="G8" i="18"/>
  <c r="G11" i="18"/>
  <c r="I21" i="19" l="1"/>
  <c r="G22" i="19"/>
  <c r="K8" i="25"/>
  <c r="D13" i="25"/>
  <c r="D17" i="25" s="1"/>
  <c r="D10" i="25"/>
  <c r="F10" i="25"/>
  <c r="I10" i="25"/>
  <c r="E10" i="25"/>
  <c r="H10" i="25"/>
  <c r="G10" i="25"/>
  <c r="C9" i="25"/>
  <c r="H13" i="25"/>
  <c r="H17" i="25" s="1"/>
  <c r="I13" i="25"/>
  <c r="I17" i="25" s="1"/>
  <c r="G13" i="25"/>
  <c r="G17" i="25" s="1"/>
  <c r="E13" i="25"/>
  <c r="E17" i="25" s="1"/>
  <c r="F13" i="25"/>
  <c r="F17" i="25" s="1"/>
  <c r="G21" i="19"/>
  <c r="G23" i="19" l="1"/>
  <c r="J13" i="25"/>
  <c r="G9" i="25"/>
  <c r="D9" i="25"/>
  <c r="E9" i="25"/>
  <c r="F9" i="25"/>
  <c r="H9" i="25"/>
  <c r="I9" i="25"/>
  <c r="C11" i="25"/>
  <c r="C15" i="25"/>
  <c r="K15" i="25" s="1"/>
  <c r="C13" i="25"/>
  <c r="K13" i="25" s="1"/>
  <c r="I11" i="25" l="1"/>
  <c r="I16" i="25" s="1"/>
  <c r="H11" i="25"/>
  <c r="H16" i="25" s="1"/>
  <c r="F11" i="25"/>
  <c r="F16" i="25" s="1"/>
  <c r="E11" i="25"/>
  <c r="E16" i="25" s="1"/>
  <c r="D11" i="25"/>
  <c r="D16" i="25" s="1"/>
  <c r="G11" i="25"/>
  <c r="G16" i="25" s="1"/>
  <c r="C14" i="25"/>
  <c r="K14" i="25" s="1"/>
  <c r="C16" i="2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tc={09145749-5020-4951-8105-68E6FDAB4ECB}</author>
  </authors>
  <commentList>
    <comment ref="K7" authorId="0" shapeId="0" xr:uid="{09145749-5020-4951-8105-68E6FDAB4ECB}">
      <text>
        <t xml:space="preserve">[Komentarų gija]
„Excel“ versija leidžia jums skaityti šią komentarų giją, tačiau visi jos taisymai bus pašalinti, jei failas atidaromas naudojant naujesnę „Excel“ versiją. Daugiau informacijos: https://go.microsoft.com/fwlink/?linkid=870924.
Komentaras:
     Pagal 2026 09 23 el. paštu gautą pastabą Nr.1 projektų atrankos principuose atsisakėme atrankos kriterijaus: 3) diegiamos inovacijos seniūnijos  lygmeniu;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tc={22C56696-A658-4914-B47E-CD583EA7DD9D}</author>
    <author>tc={09B09FE3-3611-4F0B-9D47-607E507971A2}</author>
    <author>tc={C1AE4F23-7506-4982-B452-83CDC277D0A9}</author>
    <author>tc={659E9B57-4E2B-4CA0-8344-D598E0B8B42A}</author>
    <author>tc={B88B750D-911B-471C-A1D1-81ED84A1ACBB}</author>
  </authors>
  <commentList>
    <comment ref="F13" authorId="0" shapeId="0" xr:uid="{22C56696-A658-4914-B47E-CD583EA7DD9D}">
      <text>
        <t>[Komentarų gija]
„Excel“ versija leidžia jums skaityti šią komentarų giją, tačiau visi jos taisymai bus pašalinti, jei failas atidaromas naudojant naujesnę „Excel“ versiją. Daugiau informacijos: https://go.microsoft.com/fwlink/?linkid=870924.
Komentaras:
    2026 m. rugsęjo 25 d. pakeista į 5000,00Eur</t>
      </text>
    </comment>
    <comment ref="M13" authorId="1" shapeId="0" xr:uid="{09B09FE3-3611-4F0B-9D47-607E507971A2}">
      <text>
        <t>[Komentarų gija]
„Excel“ versija leidžia jums skaityti šią komentarų giją, tačiau visi jos taisymai bus pašalinti, jei failas atidaromas naudojant naujesnę „Excel“ versiją. Daugiau informacijos: https://go.microsoft.com/fwlink/?linkid=870924.
Komentaras:
    2026 m. rugsėjo 25 d. pakeista į 5000,00 Eur</t>
      </text>
    </comment>
    <comment ref="F14" authorId="2" shapeId="0" xr:uid="{C1AE4F23-7506-4982-B452-83CDC277D0A9}">
      <text>
        <t>[Komentarų gija]
„Excel“ versija leidžia jums skaityti šią komentarų giją, tačiau visi jos taisymai bus pašalinti, jei failas atidaromas naudojant naujesnę „Excel“ versiją. Daugiau informacijos: https://go.microsoft.com/fwlink/?linkid=870924.
Komentaras:
    2026 m. rugsėjo 25 d. pakeista į 15000,00 Eur</t>
      </text>
    </comment>
    <comment ref="Q14" authorId="3" shapeId="0" xr:uid="{659E9B57-4E2B-4CA0-8344-D598E0B8B42A}">
      <text>
        <t>[Komentarų gija]
„Excel“ versija leidžia jums skaityti šią komentarų giją, tačiau visi jos taisymai bus pašalinti, jei failas atidaromas naudojant naujesnę „Excel“ versiją. Daugiau informacijos: https://go.microsoft.com/fwlink/?linkid=870924.
Komentaras:
    2026 m. rugsėjo 25 d. pakeista  į 15 000,00 Eur</t>
      </text>
    </comment>
    <comment ref="E15" authorId="4" shapeId="0" xr:uid="{B88B750D-911B-471C-A1D1-81ED84A1ACBB}">
      <text>
        <t>[Komentarų gija]
„Excel“ versija leidžia jums skaityti šią komentarų giją, tačiau visi jos taisymai bus pašalinti, jei failas atidaromas naudojant naujesnę „Excel“ versiją. Daugiau informacijos: https://go.microsoft.com/fwlink/?linkid=870924.
Komentaras:
     Netikslinome kvietimų skaičiaus, nes skaičiai keičiasi automatiškai ir todėl pasikeistų metinis  VPS išlaidų planas, kurio negalima koreguoti.</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tc={8BFF1906-C328-4408-90BB-93451E5AB962}</author>
    <author>tc={5D378A53-2611-4D95-ACE2-7A5792885458}</author>
    <author>tc={B67D33CB-F47D-4A32-BFA0-5803286FC204}</author>
  </authors>
  <commentList>
    <comment ref="C415" authorId="0" shapeId="0" xr:uid="{8BFF1906-C328-4408-90BB-93451E5AB962}">
      <text>
        <t xml:space="preserve">[Komentarų gija]
„Excel“ versija leidžia jums skaityti šią komentarų giją, tačiau visi jos taisymai bus pašalinti, jei failas atidaromas naudojant naujesnę „Excel“ versiją. Daugiau informacijos: https://go.microsoft.com/fwlink/?linkid=870924.
Komentaras:
    2026 m. rugsėjo mėn.  VPS keitimu  suma  iš 10.000 Eur pakeista į 5 000 Eur.  </t>
      </text>
    </comment>
    <comment ref="C417" authorId="1" shapeId="0" xr:uid="{5D378A53-2611-4D95-ACE2-7A5792885458}">
      <text>
        <t xml:space="preserve">[Komentarų gija]
„Excel“ versija leidžia jums skaityti šią komentarų giją, tačiau visi jos taisymai bus pašalinti, jei failas atidaromas naudojant naujesnę „Excel“ versiją. Daugiau informacijos: https://go.microsoft.com/fwlink/?linkid=870924.
Komentaras:
    2026 m. rugsėjo mėn.  VPS keitimu   iš 10.000 Eur pakeista į 5 000 Eur.    </t>
      </text>
    </comment>
    <comment ref="C492" authorId="2" shapeId="0" xr:uid="{B67D33CB-F47D-4A32-BFA0-5803286FC204}">
      <text>
        <t xml:space="preserve">[Komentarų gija]
„Excel“ versija leidžia jums skaityti šią komentarų giją, tačiau visi jos taisymai bus pašalinti, jei failas atidaromas naudojant naujesnę „Excel“ versiją. Daugiau informacijos: https://go.microsoft.com/fwlink/?linkid=870924.
Komentaras:
    2026 m. rugsėjo mėn.  VPS keitimu  suma  iš 10.000 Eur pakeista į 15 000 Eur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tc={C2F66267-4398-4451-944B-51869C134DAA}</author>
  </authors>
  <commentList>
    <comment ref="L6" authorId="0" shapeId="0" xr:uid="{C2F66267-4398-4451-944B-51869C134DAA}">
      <text>
        <t xml:space="preserve">[Komentarų gija]
„Excel“ versija leidžia jums skaityti šią komentarų giją, tačiau visi jos taisymai bus pašalinti, jei failas atidaromas naudojant naujesnę „Excel“ versiją. Daugiau informacijos: https://go.microsoft.com/fwlink/?linkid=870924.
Komentaras:
      Nuo 2026 m. rugsėjo sukurta nauja 8 priemonė </t>
      </text>
    </comment>
  </commentList>
</comments>
</file>

<file path=xl/sharedStrings.xml><?xml version="1.0" encoding="utf-8"?>
<sst xmlns="http://schemas.openxmlformats.org/spreadsheetml/2006/main" count="7712" uniqueCount="1928">
  <si>
    <t>1 priemonė</t>
  </si>
  <si>
    <t>2 priemonė</t>
  </si>
  <si>
    <t>3 priemonė</t>
  </si>
  <si>
    <t>4 priemonė</t>
  </si>
  <si>
    <t>5 priemonė</t>
  </si>
  <si>
    <t>6 priemonė</t>
  </si>
  <si>
    <t>7 priemonė</t>
  </si>
  <si>
    <t>8 priemonė</t>
  </si>
  <si>
    <t>9 priemonė</t>
  </si>
  <si>
    <t>10 priemonė</t>
  </si>
  <si>
    <t>Skatinti bioekonomikos verslus</t>
  </si>
  <si>
    <t>3.</t>
  </si>
  <si>
    <t>3.1</t>
  </si>
  <si>
    <t>3.2</t>
  </si>
  <si>
    <t>3.3</t>
  </si>
  <si>
    <t>4.</t>
  </si>
  <si>
    <t>4.1</t>
  </si>
  <si>
    <t>4.2</t>
  </si>
  <si>
    <t>5.</t>
  </si>
  <si>
    <t>6.</t>
  </si>
  <si>
    <t>Priemonės pavadinimas</t>
  </si>
  <si>
    <t>6.1</t>
  </si>
  <si>
    <t>6.2</t>
  </si>
  <si>
    <t>Jaunimas:</t>
  </si>
  <si>
    <t>Partnerystės principas:</t>
  </si>
  <si>
    <t>VVG teritorijos poreikių pagrindimas</t>
  </si>
  <si>
    <t>Poreikis</t>
  </si>
  <si>
    <t>Priemonės rūšis</t>
  </si>
  <si>
    <t>Priemonės kodas (bendras)</t>
  </si>
  <si>
    <t>Priemonės kodas (unikalus)</t>
  </si>
  <si>
    <t>Sąrašai</t>
  </si>
  <si>
    <t>Ne žemės ūkio verslo pradžia</t>
  </si>
  <si>
    <t>Ne žemės ūkio verslo plėtra</t>
  </si>
  <si>
    <t>Ne žemės ūkio verslo kūrimas ir plėtra</t>
  </si>
  <si>
    <t>Žemės ūkio verslas</t>
  </si>
  <si>
    <t>LEADER-20VVG-10</t>
  </si>
  <si>
    <t>Mokymų projektai</t>
  </si>
  <si>
    <t>LEADER-20VVG-11</t>
  </si>
  <si>
    <t>Teritorinis VVG bendradarbiavimas</t>
  </si>
  <si>
    <t>Tarptautinis VVG bendradarbiavimas</t>
  </si>
  <si>
    <t>Kodas (bendras)</t>
  </si>
  <si>
    <t>Priemonių kodai ir rūšys</t>
  </si>
  <si>
    <t>Priemonės rūšis (iš sąrašo)</t>
  </si>
  <si>
    <t>11 priemonė</t>
  </si>
  <si>
    <t>12 priemonė</t>
  </si>
  <si>
    <t>13 priemonė</t>
  </si>
  <si>
    <t>14 priemonė</t>
  </si>
  <si>
    <t>15 priemonė</t>
  </si>
  <si>
    <t>16 priemonė</t>
  </si>
  <si>
    <t>17 priemonė</t>
  </si>
  <si>
    <t>18 priemonė</t>
  </si>
  <si>
    <t>19 priemonė</t>
  </si>
  <si>
    <t>20 priemonė</t>
  </si>
  <si>
    <t>VPS priemonė</t>
  </si>
  <si>
    <t>VPS priemonės numeris</t>
  </si>
  <si>
    <t>1 poreikis</t>
  </si>
  <si>
    <t>2 poreikis</t>
  </si>
  <si>
    <t>3 poreikis</t>
  </si>
  <si>
    <t>4 poreikis</t>
  </si>
  <si>
    <t>5 poreikis</t>
  </si>
  <si>
    <t>6 poreikis</t>
  </si>
  <si>
    <t>7 poreikis</t>
  </si>
  <si>
    <t>8 poreikis</t>
  </si>
  <si>
    <t>9 poreikis</t>
  </si>
  <si>
    <t>10 poreikis</t>
  </si>
  <si>
    <t>11 poreikis</t>
  </si>
  <si>
    <t>12 poreikis</t>
  </si>
  <si>
    <t>13 poreikis</t>
  </si>
  <si>
    <t>14 poreikis</t>
  </si>
  <si>
    <t>15 poreikis</t>
  </si>
  <si>
    <t>16 poreikis</t>
  </si>
  <si>
    <t>17 poreikis</t>
  </si>
  <si>
    <t>18 poreikis</t>
  </si>
  <si>
    <t>19 poreikis</t>
  </si>
  <si>
    <t>20 poreikis</t>
  </si>
  <si>
    <t>Poreikio numeris</t>
  </si>
  <si>
    <t>Ne</t>
  </si>
  <si>
    <t>Taip</t>
  </si>
  <si>
    <t>VPS priemonių sąsajos su VVG teritorijos poreikiais</t>
  </si>
  <si>
    <t>4.3</t>
  </si>
  <si>
    <t>4.4</t>
  </si>
  <si>
    <t>4.5</t>
  </si>
  <si>
    <t>4.6</t>
  </si>
  <si>
    <t>4.7</t>
  </si>
  <si>
    <t>4.8</t>
  </si>
  <si>
    <t>4.9</t>
  </si>
  <si>
    <t>4.10</t>
  </si>
  <si>
    <t>4.11</t>
  </si>
  <si>
    <t>4.12</t>
  </si>
  <si>
    <t>4.13</t>
  </si>
  <si>
    <t>4.14</t>
  </si>
  <si>
    <t>4.15</t>
  </si>
  <si>
    <t>8.8</t>
  </si>
  <si>
    <t>9.9</t>
  </si>
  <si>
    <t>10.10</t>
  </si>
  <si>
    <t>9.</t>
  </si>
  <si>
    <t>I ketv.</t>
  </si>
  <si>
    <t>II ketv.</t>
  </si>
  <si>
    <t>III ketv.</t>
  </si>
  <si>
    <t>IV ketv.</t>
  </si>
  <si>
    <t>2024 m.</t>
  </si>
  <si>
    <t>2025 m.</t>
  </si>
  <si>
    <t>2026 m.</t>
  </si>
  <si>
    <t>2027 m.</t>
  </si>
  <si>
    <t>2028 m.</t>
  </si>
  <si>
    <t>2029 m.</t>
  </si>
  <si>
    <t>9.1</t>
  </si>
  <si>
    <t>9.2</t>
  </si>
  <si>
    <t>9.3</t>
  </si>
  <si>
    <t>9.4</t>
  </si>
  <si>
    <t>9.5</t>
  </si>
  <si>
    <t>9.6</t>
  </si>
  <si>
    <t>9.7</t>
  </si>
  <si>
    <t>9.8</t>
  </si>
  <si>
    <t>9.10</t>
  </si>
  <si>
    <t>9.11</t>
  </si>
  <si>
    <t>9.12</t>
  </si>
  <si>
    <t>9.13</t>
  </si>
  <si>
    <t>9.14</t>
  </si>
  <si>
    <t>9.15</t>
  </si>
  <si>
    <t>9.16</t>
  </si>
  <si>
    <t>9.17</t>
  </si>
  <si>
    <t>9.18</t>
  </si>
  <si>
    <t>9.19</t>
  </si>
  <si>
    <t>9.20</t>
  </si>
  <si>
    <t>8.</t>
  </si>
  <si>
    <t>7.</t>
  </si>
  <si>
    <t>1 stiprybė</t>
  </si>
  <si>
    <t>2 stiprybė</t>
  </si>
  <si>
    <t>3 stiprybė</t>
  </si>
  <si>
    <t>4 stiprybė</t>
  </si>
  <si>
    <t>5 stiprybė</t>
  </si>
  <si>
    <t>6 stiprybė</t>
  </si>
  <si>
    <t>7 stiprybė</t>
  </si>
  <si>
    <t>8 stiprybė</t>
  </si>
  <si>
    <t>9 stiprybė</t>
  </si>
  <si>
    <t>10 stiprybė</t>
  </si>
  <si>
    <t>Galimybės</t>
  </si>
  <si>
    <t>VVG teritorijos poreikių, kuriuos tenkina priemonė, skaičius</t>
  </si>
  <si>
    <t>R.3</t>
  </si>
  <si>
    <t>R.37</t>
  </si>
  <si>
    <t>R.39</t>
  </si>
  <si>
    <t>Rodiklio pavadinimas</t>
  </si>
  <si>
    <t xml:space="preserve">Sukurtų darbo vietų skaičius asmenims nuo 41 m. </t>
  </si>
  <si>
    <t>Sukurtų darbo vietų skaičius bet kurio amžiaus asmenims</t>
  </si>
  <si>
    <t>Sukurtų darbo vietų skaičius asmenims iki 40 m. (imtinai)</t>
  </si>
  <si>
    <t>Sukurtų darbo vietų skaičius moterims</t>
  </si>
  <si>
    <t>Sukurtų darbo vietų skaičius vyrams</t>
  </si>
  <si>
    <t>Sukurtų darbo vietų skaičius bet kurios lyties asmenims</t>
  </si>
  <si>
    <t>-</t>
  </si>
  <si>
    <t>7.1</t>
  </si>
  <si>
    <t>7.2</t>
  </si>
  <si>
    <t>7.3</t>
  </si>
  <si>
    <t>Rodiklio kodas</t>
  </si>
  <si>
    <t>R.41</t>
  </si>
  <si>
    <t>R.42</t>
  </si>
  <si>
    <t>Planuojama paremti projektų (rodiklis L700)</t>
  </si>
  <si>
    <t>Subregioninės vietovės principas:</t>
  </si>
  <si>
    <t>Pasirinkimo pagrindimas</t>
  </si>
  <si>
    <t>Inovacijų principas:</t>
  </si>
  <si>
    <t>Iš viso</t>
  </si>
  <si>
    <t>Stiprybės</t>
  </si>
  <si>
    <t>Silpnybės</t>
  </si>
  <si>
    <t>Grėsmės</t>
  </si>
  <si>
    <t>Teiginį pagrindžiančio rodiklio Nr. ar kitas informacijos šaltinis</t>
  </si>
  <si>
    <t>3.4</t>
  </si>
  <si>
    <t>VPS tikslą įgyvendinančių priemonių skaičius</t>
  </si>
  <si>
    <t>8.1</t>
  </si>
  <si>
    <t>8.2</t>
  </si>
  <si>
    <t>8.3</t>
  </si>
  <si>
    <t>8.4</t>
  </si>
  <si>
    <t>8.5</t>
  </si>
  <si>
    <t>8.6</t>
  </si>
  <si>
    <t>8.7</t>
  </si>
  <si>
    <t>8.9</t>
  </si>
  <si>
    <t>8.10</t>
  </si>
  <si>
    <t>8.11</t>
  </si>
  <si>
    <t>8.12</t>
  </si>
  <si>
    <t>8.13</t>
  </si>
  <si>
    <t>8.14</t>
  </si>
  <si>
    <t>8.15</t>
  </si>
  <si>
    <t>8.16</t>
  </si>
  <si>
    <t>8.17</t>
  </si>
  <si>
    <t>8.18</t>
  </si>
  <si>
    <t>8.19</t>
  </si>
  <si>
    <t>8.20</t>
  </si>
  <si>
    <t>VPS priemonių aprašymas</t>
  </si>
  <si>
    <t>10.</t>
  </si>
  <si>
    <t>10.1</t>
  </si>
  <si>
    <t>10.2</t>
  </si>
  <si>
    <t>10.3</t>
  </si>
  <si>
    <t>10.4</t>
  </si>
  <si>
    <t>10.5</t>
  </si>
  <si>
    <t>10.6</t>
  </si>
  <si>
    <t>10.7</t>
  </si>
  <si>
    <t>10.8</t>
  </si>
  <si>
    <t>10.9</t>
  </si>
  <si>
    <t>10.11</t>
  </si>
  <si>
    <t>10.12</t>
  </si>
  <si>
    <t>10.13</t>
  </si>
  <si>
    <t>10.14</t>
  </si>
  <si>
    <t>10.15</t>
  </si>
  <si>
    <t>10.16</t>
  </si>
  <si>
    <t>10.17</t>
  </si>
  <si>
    <t>10.18</t>
  </si>
  <si>
    <t>10.19</t>
  </si>
  <si>
    <t>10.20</t>
  </si>
  <si>
    <t>11.</t>
  </si>
  <si>
    <t>12.</t>
  </si>
  <si>
    <t>13.</t>
  </si>
  <si>
    <t>VVG veiklos išlaidos</t>
  </si>
  <si>
    <t>VVG teritorijos gyventojų aktyvumo skatinimo išlaidos</t>
  </si>
  <si>
    <t>Vietos projektų įgyvendinimo išlaidos</t>
  </si>
  <si>
    <t>Išlaidų kategorija</t>
  </si>
  <si>
    <t>VPS priemonių skaičius</t>
  </si>
  <si>
    <t>VPS administravimo išlaidos</t>
  </si>
  <si>
    <t>Išlaidų dalis, nuo atitinkamos kategorijos išlaidų, proc.</t>
  </si>
  <si>
    <t>Vietos projektų įgyvendinimo išlaidos, iš viso</t>
  </si>
  <si>
    <t>Išlaidų dalis, nuo vietos projektų įgyvendinimo išlaidų, proc.</t>
  </si>
  <si>
    <t>Visos VPS priemonės, iš viso</t>
  </si>
  <si>
    <t>VPS administravimo išlaidos, iš viso</t>
  </si>
  <si>
    <t>14.</t>
  </si>
  <si>
    <t>A</t>
  </si>
  <si>
    <t>C</t>
  </si>
  <si>
    <t>Ekonomikos augimas ir darbo vietų kūrimas kaimo vietovėse. BŽŪP projektais remiamas naujų darbo vietų kūrimas</t>
  </si>
  <si>
    <t>Kaimo ekonomikos plėtojimas. Kaimo verslo įmonių, įskaitant bioekonomikos įmones, kuriamų naudojantis pagal BŽŪP skiriama parama, skaičius</t>
  </si>
  <si>
    <t>Socialinės įtraukties skatinimas. Asmenų, kuriems taikomi remiami socialinės įtraukties projektai, skaičius</t>
  </si>
  <si>
    <t>Įgyvendinant vietos projektus sukurtų darbo vietų pasiskirstymas pagal amžių:</t>
  </si>
  <si>
    <t>Įgyvendinant vietos projektus sukurtų darbo vietų pasiskirstymas pagal lytį:</t>
  </si>
  <si>
    <t>Vietos projektų teritorinis pasiskirstymas (seniūnijos):</t>
  </si>
  <si>
    <t>Vietos projektų teritorinis pasiskirstymas (gyvenamosios vietovės):</t>
  </si>
  <si>
    <t>SP rezultato rodiklių taikymas priemonei:</t>
  </si>
  <si>
    <t>Taip, privalomai</t>
  </si>
  <si>
    <t>Taip, pasirinktinai</t>
  </si>
  <si>
    <t>Kaip priemonė prisidės prie horizontalaus tikslo i įgyvendinimo? (pildoma, jei taikoma)</t>
  </si>
  <si>
    <t>Ar siekiama, kad pagal priemonę finansuojami projektai apimtų visas VVG teritorijos seniūnijas?</t>
  </si>
  <si>
    <t>nepildomas</t>
  </si>
  <si>
    <t>Pagal priemonę remiamos veiklos</t>
  </si>
  <si>
    <t>Ar siekiama, kad pagal priemonę finansuojami projektai būtų vykdomi su partneriais?</t>
  </si>
  <si>
    <t>Ar siekiama, kad pagal priemonę finansuojami projektai būtų skirti inovacijoms vietos lygiu diegti?</t>
  </si>
  <si>
    <t>Ar pagal priemonę finansuojami projektai, skirti jaunimui?</t>
  </si>
  <si>
    <t>Metiniai tikslai:</t>
  </si>
  <si>
    <t>15.</t>
  </si>
  <si>
    <t>14.1</t>
  </si>
  <si>
    <t>14.2</t>
  </si>
  <si>
    <t>14.3</t>
  </si>
  <si>
    <t>14.4</t>
  </si>
  <si>
    <t>14.5</t>
  </si>
  <si>
    <t>14.6</t>
  </si>
  <si>
    <t>14.7</t>
  </si>
  <si>
    <t>14.8</t>
  </si>
  <si>
    <t>14.9</t>
  </si>
  <si>
    <t>14.10</t>
  </si>
  <si>
    <t>BŽŪP tikslas</t>
  </si>
  <si>
    <t>Teiginį pagrindžiančio situacijos analizės rodiklio Nr.</t>
  </si>
  <si>
    <t>Poreikį tenkinančių VPS priemonių skaičius</t>
  </si>
  <si>
    <t>Susijęs nacionalinis poreikis 1</t>
  </si>
  <si>
    <t>Susijęs nacionalinis poreikis 2</t>
  </si>
  <si>
    <t>Susijęs nacionalinis poreikis 3</t>
  </si>
  <si>
    <t>5.1</t>
  </si>
  <si>
    <t>5.2</t>
  </si>
  <si>
    <t>5.3</t>
  </si>
  <si>
    <t>Poreikio sąsaja su stiprybėmis ir (arba) galimybėmis</t>
  </si>
  <si>
    <t>Poreikio sąsaja su silpnybėmis ir (arba) grėsmėmis</t>
  </si>
  <si>
    <t>Poreikio sąsaja su aukštesnio lygmens strateginiais dokumentais</t>
  </si>
  <si>
    <t>Poreikio sąsaja su VVG teritorijos gyventojų nuomone</t>
  </si>
  <si>
    <t xml:space="preserve">g.3 </t>
  </si>
  <si>
    <t xml:space="preserve">Skatinti verslų kūrimąsi kaime, žemės ūkio veiklos įvairinimą </t>
  </si>
  <si>
    <t>h.1</t>
  </si>
  <si>
    <t>Skatinti kaimo gyventojų ir kaimo bendruomenių verslo iniciatyvas</t>
  </si>
  <si>
    <t>h.2</t>
  </si>
  <si>
    <t xml:space="preserve">Didinti kaimo gyventojų užimtumą ir  socialinę įtrauktį </t>
  </si>
  <si>
    <t xml:space="preserve">h.4 </t>
  </si>
  <si>
    <t xml:space="preserve">Modernizuoti kaimo vietoves didinant gyvenimo sąlygų jose patrauklumą </t>
  </si>
  <si>
    <t>h.5</t>
  </si>
  <si>
    <t>BIVP priemonės poreikiai</t>
  </si>
  <si>
    <t>Kiti SP poreikiai</t>
  </si>
  <si>
    <t>Nacionaliniai poreikiai (iš SP)</t>
  </si>
  <si>
    <t>a.1</t>
  </si>
  <si>
    <t>Palaikyti žemės ūkio veiklos tęstinumą ir tvarumą</t>
  </si>
  <si>
    <t>Aukštas</t>
  </si>
  <si>
    <t>a.2</t>
  </si>
  <si>
    <t xml:space="preserve">Didinti mažų ir vidutinių ūkių gyvybingumą labiau remiant jų pajamas </t>
  </si>
  <si>
    <t>a.3</t>
  </si>
  <si>
    <t xml:space="preserve">Palaikyti ekonominius sunkumus patiriančių žemės ūkio sektorių gamybos lygį </t>
  </si>
  <si>
    <t>Vidutinis</t>
  </si>
  <si>
    <t>a.4</t>
  </si>
  <si>
    <t>Padidinti jaunųjų ūkininkų ūkių ekonominį pajėgumą</t>
  </si>
  <si>
    <t>a.5</t>
  </si>
  <si>
    <t>Didinti žemės ūkio subjektų galimybes pasinaudoti alternatyviais finansiniais ištekliais</t>
  </si>
  <si>
    <t>Žemas</t>
  </si>
  <si>
    <t>a.6</t>
  </si>
  <si>
    <t xml:space="preserve">Skatinti rizikų valdymo priemonių taikymą ūkiuose </t>
  </si>
  <si>
    <t>a.7</t>
  </si>
  <si>
    <t>Palaikyti ūkių ekonominį ir aplinkosauginį tvarumą vietovėse, turinčiose gamtinių ir kt. kliūčių</t>
  </si>
  <si>
    <t>b.1</t>
  </si>
  <si>
    <t xml:space="preserve">Skatinti aukštesnės pridėtinės vertės žemės ūkio produktų gamybą, visų pirma remiant perdirbimą  </t>
  </si>
  <si>
    <t>b.2</t>
  </si>
  <si>
    <t>Didinti inovatyvių / pažangių technologijų diegimą ūkiuose</t>
  </si>
  <si>
    <t>b.3</t>
  </si>
  <si>
    <t>Atnaujinti esamas melioracijos sistemas, pertvarkant į reguliuojamas</t>
  </si>
  <si>
    <t>b.4</t>
  </si>
  <si>
    <t>Skatinti beatliekinę veiklą ūkiuose</t>
  </si>
  <si>
    <t>b.5</t>
  </si>
  <si>
    <t>Skatinti novatoriškų (naujoviškų) produktų iš biomasės gamybą</t>
  </si>
  <si>
    <t>c.1</t>
  </si>
  <si>
    <t>Skatinti ūkių bendradarbiavimą, įskaitant gamintojų organizacijų kūrimąsi</t>
  </si>
  <si>
    <t>c.2</t>
  </si>
  <si>
    <t>Didinti ūkininkų derybinę galią, ypač dalyvaujant trumpose tiekimo grandinėse</t>
  </si>
  <si>
    <t>c.3</t>
  </si>
  <si>
    <t>Skatinti kooperatyvus teikti paslaugas savo nariams, pritaikant dalijimosi ekonomikos principus</t>
  </si>
  <si>
    <t>c.4</t>
  </si>
  <si>
    <t>Skatinti ūkio subjektus gaminti aukštesnės pridėtinės vertės produkciją</t>
  </si>
  <si>
    <t>d.1</t>
  </si>
  <si>
    <t xml:space="preserve">Didinti ŠESD absorbavimą skatinant miškų veisimą </t>
  </si>
  <si>
    <t>d.2</t>
  </si>
  <si>
    <t>Taikyti technologijas mažinančias ŠESD emisijas ir didinančias organinės anglies kiekį dirvožemyje</t>
  </si>
  <si>
    <t>d.3</t>
  </si>
  <si>
    <t>Mažinti ŠESD emisijas nusausintuose šlapynėse ir durpynuose</t>
  </si>
  <si>
    <t>d.4</t>
  </si>
  <si>
    <t>Didinti ūkių atsparumą dėl klimato kaitos kylančiai rizikai taikant modernias vandentvarkos sistemas</t>
  </si>
  <si>
    <t>d.5</t>
  </si>
  <si>
    <t>Didinti gyvulių mėšlo ir kitų šalutinių žemės ūkio produktų panaudojimą energijos gamybai</t>
  </si>
  <si>
    <t>e.1</t>
  </si>
  <si>
    <t>Taikyti žemės ūkio praktikas, kurios stabdytų dirvožemio eroziją, ypač dirbamuose šlaituose</t>
  </si>
  <si>
    <t>e.2</t>
  </si>
  <si>
    <t>Mažinti tręšimą mineralinėmis trąšomis ir didinti tvarių mėšlo tvarkymo technologijų naudojimą</t>
  </si>
  <si>
    <t>e.3</t>
  </si>
  <si>
    <t>Gerinti paviršinio vandens kokybę, ypač rizikos vandenų teritorijose</t>
  </si>
  <si>
    <t>f.1</t>
  </si>
  <si>
    <t>Gerinti biologinės įvairovės būklę žemės ūkio naudmenose, taikant tvarias žemės ūkio praktikas</t>
  </si>
  <si>
    <t>f.2</t>
  </si>
  <si>
    <t>Gerinti su žemės ūkiu ir miškais susijusių buveinių būklę</t>
  </si>
  <si>
    <t>f.3</t>
  </si>
  <si>
    <t>Saugoti biologinės įvairovės apsaugos požiūriu vertingus agrarinio kraštovaizdžio elementus</t>
  </si>
  <si>
    <t>g.1</t>
  </si>
  <si>
    <t>Pritraukti ir išlaikyti jaunus žmones, įskaitant jaunuosius ūkininkus, kaimo vietovėse</t>
  </si>
  <si>
    <t xml:space="preserve">g.2 </t>
  </si>
  <si>
    <t>Gerinti jaunųjų ūkininkų žinių ir įgūdžių lygį, sudarant galimybę jiems mokytis, gauti konsultacijas</t>
  </si>
  <si>
    <t xml:space="preserve">g.4 </t>
  </si>
  <si>
    <t>Didinti jaunųjų ūkininkų prieinamumą prie žemės ir finansinių išteklių</t>
  </si>
  <si>
    <t>Aukšts</t>
  </si>
  <si>
    <t>h.7</t>
  </si>
  <si>
    <t>Skatinti miškuose tvarią ūkinę veiklą</t>
  </si>
  <si>
    <t>i.1</t>
  </si>
  <si>
    <t>Skatinti saugių, ekologiškų, aukštos ir išskirtinės kokybės žemės ūkio ir maisto produktų vartojimą</t>
  </si>
  <si>
    <t>i.2</t>
  </si>
  <si>
    <t>Skatinti ūkiuose taikyti integruotas kenksmingųjųų organizmų kontrolės praktikas</t>
  </si>
  <si>
    <t>i.3</t>
  </si>
  <si>
    <t>Skatinti ūkinių gyvūnų laikytojus prisiimti aukštesnius gyvūnų gerovės standartus</t>
  </si>
  <si>
    <t>i.4</t>
  </si>
  <si>
    <t>Gerinti institucijų, atsakingų už augalų ir gyvūnų ligų prevenciją ir kontrolę, aprūpinimą įranga</t>
  </si>
  <si>
    <t>i.5</t>
  </si>
  <si>
    <t>Stiprinti prevencinių biosaugos priemonių taikymą, mažinant gyvulių infekcinių susirgimų riziką</t>
  </si>
  <si>
    <t>k.1</t>
  </si>
  <si>
    <t>Didinti žinių ir inovacijų sklaidą žemės ūkyje</t>
  </si>
  <si>
    <t>Neprioritetizuojama</t>
  </si>
  <si>
    <t>k.2</t>
  </si>
  <si>
    <t>Didinti konsultavimo paslaugų formų įvairovę, geriau užtikrinti jų atitikimą ūkininkų poreikiams</t>
  </si>
  <si>
    <t>k.3</t>
  </si>
  <si>
    <t>Užtikrinti aukštą konsultantų kompetenciją ir jų teikiamų konsultacijų kokybę</t>
  </si>
  <si>
    <t>k.4</t>
  </si>
  <si>
    <t xml:space="preserve">Mažinti skaitmeninę atskirtį žemės ūkyje ir kaimo vietovėse </t>
  </si>
  <si>
    <t>Iš dalies tinkami</t>
  </si>
  <si>
    <t>Atnaujinti poreikių sąrašą pagal patvirtintą SP versiją (B, C, D ir E stulpeliuose)</t>
  </si>
  <si>
    <t>Poreikio sąsaja su situacijos analizės rodikliais (poreikio dydžio, problemos masto, intervencijos poreikio kiekybinis pagrindimas)</t>
  </si>
  <si>
    <t>Pokytį pagrindžiantis rodiklis 1</t>
  </si>
  <si>
    <t>Pokytį pagrindžiantis rodiklis 2</t>
  </si>
  <si>
    <t>Pokytį pagrindžiantis rodiklis 3</t>
  </si>
  <si>
    <t>VVG bendradarbiavimo projektams skirtos priemonės, iš viso</t>
  </si>
  <si>
    <t>Vietos projektams skirtos priemonės, iš viso</t>
  </si>
  <si>
    <t>SO1. Remti perspektyvias ūkių pajamas ir žemės ūkio sektoriaus atsparumą visoje Sąjungoje, siekiant didinti ilgalaikį aprūpinimą maistu ir žemės ūkio įvairovę, taip pat užtikrinti žemės ūkio gamybos ekonominį tvarumą Sąjungoje</t>
  </si>
  <si>
    <t>SO2. Labiau orientuotis į rinką ir didinti ūkių konkurencingumą tiek trumpuoju, tiek ilguoju laikotarpiu, be kita ko, daugiau dėmesio skiriant moksliniams tyrimams, technologijoms ir skaitmenizacijai</t>
  </si>
  <si>
    <t>XCO. Modernizuoti sektorių skatinant žemės ūkio ir kaimo vietovių žinias, inovacijas ir skaitmeninimą bei dalijimąsi jomis, taip pat skatinant jų diegimą</t>
  </si>
  <si>
    <t>SO3. Gerinti ūkininko padėtį vertės grandinėje</t>
  </si>
  <si>
    <t>SO4. Prisidėti prie klimato kaitos švelninimo ir prisitaikymo prie jos, be kita ko, mažinant išmetamą šiltnamio efektą sukeliančių dujų kiekį ir didinant anglies dioksido sekvestraciją, taip pat plėtoti tvariąją energetiką</t>
  </si>
  <si>
    <t>SO5. Skatinti tvarų vystymąsi ir veiksmingą gamtos išteklių, pavyzdžiui, vandens, dirvožemio ir oro, valdymą, be kita ko, mažinant priklausomybę nuo cheminių medžiagų</t>
  </si>
  <si>
    <t>SO6. Prisidėti prie biologinės įvairovės nykimo sustabdymo ir sustabdymo, gerinti ekosistemų funkcijas ir išsaugoti buveines bei kraštovaizdžius</t>
  </si>
  <si>
    <t>SO7. Pritraukti jaunuosius ūkininkus ir kitus naujus ūkininkus, palaikyti jų veiklą ir palengvinti tvarią verslo plėtrą kaimo vietovėse</t>
  </si>
  <si>
    <t>BŽŪP tikslai</t>
  </si>
  <si>
    <t>Ar tikslas įgyvendinamas VVG teritorijoje</t>
  </si>
  <si>
    <t>SO8. Skatinti užimtumą, augimą, lyčių lygybę, įskaitant moterų dalyvavimą ūkininkavimo veikloje, socialinę įtrauktį ir vietos plėtrą kaimo vietovėse, įskaitant žiedinę bioekonomiką ir tvarią miškininkystę</t>
  </si>
  <si>
    <t>BIVP priemonei taikomi BŽŪP tikslai (privalomi)</t>
  </si>
  <si>
    <t>Kiti BŽŪP tikslai (neprivalomi)</t>
  </si>
  <si>
    <t>BŽŪP tikslai, kurie VPS gali būti įgyvendinami horizontaliai (pasirenkami)</t>
  </si>
  <si>
    <t>VVG teritorijai aktualūs BŽŪP tikslai</t>
  </si>
  <si>
    <t>1 konkretus tikslas (a)</t>
  </si>
  <si>
    <t>2 konkretus tikslas (b)</t>
  </si>
  <si>
    <t>3 konkretus tikslas (c)</t>
  </si>
  <si>
    <t>4 konkretus tikslas (d)</t>
  </si>
  <si>
    <t>5 konkretus tikslas (e)</t>
  </si>
  <si>
    <t>6 konkretus tikslas (f)</t>
  </si>
  <si>
    <t>7 konkretus tikslas (g)</t>
  </si>
  <si>
    <t>8 konkretus tikslas (h)</t>
  </si>
  <si>
    <t>9 konkretus tikslas (i)</t>
  </si>
  <si>
    <t>Kompleksinis tikslas (k)</t>
  </si>
  <si>
    <t>VPS priemonių sąsajos su BŽŪP tikslais</t>
  </si>
  <si>
    <t>VPS priemonės</t>
  </si>
  <si>
    <t>VVG teritorijos stiprybės, silpnybės, galimybės ir grėsmės (SSGG) ir jų sąsajos su VVG teritorijos poreikiais</t>
  </si>
  <si>
    <t>VVG teritorijos poreikiai</t>
  </si>
  <si>
    <t>Europos kaimo tinklų kūrimas. Kaimo gyventojų, kuriems, naudojantis BŽŪP parama, sudarytos palankesnės sąlygos naudotis paslaugomis ir infrastruktūra, skaičius</t>
  </si>
  <si>
    <t>2030 m.</t>
  </si>
  <si>
    <t>2031 m.</t>
  </si>
  <si>
    <t>Sukurtų DV pasiskirstymas pagal amžių:</t>
  </si>
  <si>
    <t>N.37</t>
  </si>
  <si>
    <t>1 lentelė</t>
  </si>
  <si>
    <t>2 lentelė</t>
  </si>
  <si>
    <t>3 lentelė</t>
  </si>
  <si>
    <t>4 lentelė</t>
  </si>
  <si>
    <t>5 lentelė</t>
  </si>
  <si>
    <t>6 lentelė</t>
  </si>
  <si>
    <t>7 lentelė</t>
  </si>
  <si>
    <t>8 lentelė</t>
  </si>
  <si>
    <t>9 lentelė</t>
  </si>
  <si>
    <t>10 lentelė</t>
  </si>
  <si>
    <t>11 lentelė</t>
  </si>
  <si>
    <t>12 lentelė</t>
  </si>
  <si>
    <t>13 lentelė</t>
  </si>
  <si>
    <t>14 lentelė</t>
  </si>
  <si>
    <t>15 lentelė</t>
  </si>
  <si>
    <t>15.1</t>
  </si>
  <si>
    <t>15.2</t>
  </si>
  <si>
    <t>15.3</t>
  </si>
  <si>
    <t>15.4</t>
  </si>
  <si>
    <t>15.5</t>
  </si>
  <si>
    <t>15.6</t>
  </si>
  <si>
    <t>15.7</t>
  </si>
  <si>
    <t>15.8</t>
  </si>
  <si>
    <t>15.9</t>
  </si>
  <si>
    <t>15.10</t>
  </si>
  <si>
    <t>16.</t>
  </si>
  <si>
    <t>Metinis VPS išlaidų planas</t>
  </si>
  <si>
    <t>VPS administravimo išlaidos (be VVG bendradarbiavimo projektų išlaidų)</t>
  </si>
  <si>
    <t>13.1</t>
  </si>
  <si>
    <t>13.2</t>
  </si>
  <si>
    <t>13.3</t>
  </si>
  <si>
    <t>13.4</t>
  </si>
  <si>
    <t>13.5</t>
  </si>
  <si>
    <t>13.6</t>
  </si>
  <si>
    <t>13.7</t>
  </si>
  <si>
    <t>13.8</t>
  </si>
  <si>
    <t>13.9</t>
  </si>
  <si>
    <t>13.10</t>
  </si>
  <si>
    <t>13.11</t>
  </si>
  <si>
    <t>13.12</t>
  </si>
  <si>
    <t>13.13</t>
  </si>
  <si>
    <t>13.14</t>
  </si>
  <si>
    <t>13.15</t>
  </si>
  <si>
    <t>Planuojama metinė išlaidų suma, Eur</t>
  </si>
  <si>
    <t>Planuojama metinė išlaidų dalis, proc.</t>
  </si>
  <si>
    <t>16.1</t>
  </si>
  <si>
    <t>16.2</t>
  </si>
  <si>
    <t>16.3</t>
  </si>
  <si>
    <t>16.4</t>
  </si>
  <si>
    <t>16.5</t>
  </si>
  <si>
    <t>16.6</t>
  </si>
  <si>
    <t>Kiekybinis tikslas iki 2029 m.</t>
  </si>
  <si>
    <t>Kiekybinis tikslas iki 2029 m. (rodiklis R.37)</t>
  </si>
  <si>
    <t>Pasirinkimai (2)</t>
  </si>
  <si>
    <t>Pasirinkimai (3)</t>
  </si>
  <si>
    <t>Kaip priemonė prisidės prie horizontalaus tikslo d įgyvendinimo? (pildoma, jei taikoma)</t>
  </si>
  <si>
    <t>Kaip priemonė prisidės prie horizontalaus tikslo e įgyvendinimo? (pildoma, jei taikoma)</t>
  </si>
  <si>
    <t>Kaip priemonė prisidės prie horizontalaus tikslo f įgyvendinimo? (pildoma, jei taikoma)</t>
  </si>
  <si>
    <t>A dalis. Priemonės intervencijos logika:</t>
  </si>
  <si>
    <t>VVG pavadinimas</t>
  </si>
  <si>
    <t>VVG teritorijos poreikių skaičius</t>
  </si>
  <si>
    <t>VVG teritorijai aktualių BŽŪP tikslų skaičius</t>
  </si>
  <si>
    <t>Žemės ūkio sektoriaus skaitmeninimas. Ūkių, pagal BŽŪP gaunančių paramą skaitmeninėms ūkininkavimo technologijoms plėtoti, skaičius</t>
  </si>
  <si>
    <t>Sukurtų DV pasiskirstymas pagal lytį:</t>
  </si>
  <si>
    <t>VVG teritorijos kaimo gyvenamųjų vietovių skaičius</t>
  </si>
  <si>
    <t>VVG teritorijos seniūnijų skaičius</t>
  </si>
  <si>
    <t>Parengta Vietos plėtros strategija (VPS) yra teminė</t>
  </si>
  <si>
    <t>Pagrindiniai rezultatai:</t>
  </si>
  <si>
    <t>Ūkių skaičius VVG teritorijoje</t>
  </si>
  <si>
    <t>Gyventojų skaičius VVG teritorijoje</t>
  </si>
  <si>
    <t>Dalis nuo visų VVG teritorijos gyventojų, proc.</t>
  </si>
  <si>
    <t>Dalis nuo visų ūkių VVG teritorijoje, proc.</t>
  </si>
  <si>
    <t>Konteksto rodikliai:</t>
  </si>
  <si>
    <t>14.11</t>
  </si>
  <si>
    <t>14.12</t>
  </si>
  <si>
    <t>14.13</t>
  </si>
  <si>
    <t>16.7</t>
  </si>
  <si>
    <t>16.8</t>
  </si>
  <si>
    <t>16.9</t>
  </si>
  <si>
    <t>16.10</t>
  </si>
  <si>
    <t>16.11</t>
  </si>
  <si>
    <t>16.12</t>
  </si>
  <si>
    <t>16.13</t>
  </si>
  <si>
    <t>16.14</t>
  </si>
  <si>
    <t>16.15</t>
  </si>
  <si>
    <t>16.16</t>
  </si>
  <si>
    <t>16.17</t>
  </si>
  <si>
    <t>17.1</t>
  </si>
  <si>
    <t>17.2</t>
  </si>
  <si>
    <t>17.3</t>
  </si>
  <si>
    <t>17.4</t>
  </si>
  <si>
    <t>17.5</t>
  </si>
  <si>
    <t>17.6</t>
  </si>
  <si>
    <t>BŽŪP tikslų, kuriuos įgyvendina priemonė, skaičius</t>
  </si>
  <si>
    <t>Pagrindinis BŽŪP tikslas, kurį įgyvendina VPS priemonė</t>
  </si>
  <si>
    <t>Pokytis, kurio siekiama VPS priemone</t>
  </si>
  <si>
    <t>Priemonės tikslas, ryšys su pagrindiniu BŽŪP tikslu ir VVG teritorijos poreikiais (problemomis ir (arba) potencialu), ryšys su VPS tema (jei taikoma)</t>
  </si>
  <si>
    <t>Planuojamų kvietimų teikti paraiškas skaičius</t>
  </si>
  <si>
    <t>Paaiškinimas, kaip nustatyta rodiklio L700 reikšmė</t>
  </si>
  <si>
    <t>Didžiausia paramos suma vietos projektui, Eur</t>
  </si>
  <si>
    <t xml:space="preserve">Paramos lyginamoji dalis, proc. </t>
  </si>
  <si>
    <t>Planuojama paramos suma priemonei, Eur</t>
  </si>
  <si>
    <t>Planuojama paremti projektų, skirtų inovacijoms vietos lygiu diegti (rodiklis L710)</t>
  </si>
  <si>
    <t>Remiami pelno projektai</t>
  </si>
  <si>
    <t>Remiami projektai, susiję su žinių perdavimu, įskaitant konsultacijas, mokymą ir keitimąsi žiniomis apie tvarią, ekonominę, socialinę, aplinką ir klimatą tausojančią veiklą (aktualu rodikliui L801)</t>
  </si>
  <si>
    <t>Remiami projektai, prisidedantys prie aplinkos tvarumo, klimato kaitos švelninimo bei prisitaikymo prie jos tikslų įgyvendinimo kaimo vietovėse (aktualu rodikliui L804)</t>
  </si>
  <si>
    <t>Remiami projektai, kurie kuria darbo vietas (aktualu rodikliui L805)</t>
  </si>
  <si>
    <t>Remiami kaimo verslų, įskaitant bioekonomiką, projektai (aktualu rodikliui L 806)</t>
  </si>
  <si>
    <t>Remiami projektai, susiję su sumanių kaimų strategijomis (aktualu rodikliui L807)</t>
  </si>
  <si>
    <t>Remiami projektai, gerinantys paslaugų prieinamumą ir infrastruktūrą (aktualu rodikliui L808)</t>
  </si>
  <si>
    <t>Remiami socialinės įtraukties projektai (aktualu rodikliui L809)</t>
  </si>
  <si>
    <t>Remiami projektai, susiję su atsinaujinančios energijos gamybos pajėgumais, įskaitant biologinę (aktualu rodikliui L803)</t>
  </si>
  <si>
    <t>7.4</t>
  </si>
  <si>
    <t>7.5</t>
  </si>
  <si>
    <t>7.6</t>
  </si>
  <si>
    <t>7.7</t>
  </si>
  <si>
    <t>7.8</t>
  </si>
  <si>
    <t>7.9</t>
  </si>
  <si>
    <t>7.10</t>
  </si>
  <si>
    <t>7.11</t>
  </si>
  <si>
    <t>7.12</t>
  </si>
  <si>
    <t>7.13</t>
  </si>
  <si>
    <t>7.14</t>
  </si>
  <si>
    <t>7.15</t>
  </si>
  <si>
    <t>7.16</t>
  </si>
  <si>
    <t>7.17</t>
  </si>
  <si>
    <t>7.18</t>
  </si>
  <si>
    <t>7.19</t>
  </si>
  <si>
    <t>7.20</t>
  </si>
  <si>
    <t>7.21</t>
  </si>
  <si>
    <t>7.22</t>
  </si>
  <si>
    <t>7.23</t>
  </si>
  <si>
    <t>Susijusių poreikių skaičius</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</si>
  <si>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</si>
  <si>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</si>
  <si>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</si>
  <si>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</si>
  <si>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</si>
  <si>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</si>
  <si>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</si>
  <si>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</si>
  <si>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</si>
  <si>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</si>
  <si>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</si>
  <si>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</si>
  <si>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</si>
  <si>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</si>
  <si>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</si>
  <si>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</si>
  <si>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</si>
  <si>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</si>
  <si>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</si>
  <si>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</si>
  <si>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</si>
  <si>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</si>
  <si>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</si>
  <si>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</si>
  <si>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</si>
  <si>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</si>
  <si>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</si>
  <si>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</si>
  <si>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</si>
  <si>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</si>
  <si>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</si>
  <si>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</si>
  <si>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</si>
  <si>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</si>
  <si>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</si>
  <si>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</si>
  <si>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</si>
  <si>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</si>
  <si>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</si>
  <si>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</si>
  <si>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</si>
  <si>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</si>
  <si>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</si>
  <si>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</si>
  <si>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</si>
  <si>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</si>
  <si>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</si>
  <si>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</si>
  <si>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</si>
  <si>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</si>
  <si>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</si>
  <si>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</si>
  <si>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</si>
  <si>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</si>
  <si>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</si>
  <si>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</si>
  <si>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</si>
  <si>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</si>
  <si>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</si>
  <si>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</si>
  <si>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</si>
  <si>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</si>
  <si>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</si>
  <si>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</si>
  <si>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</si>
  <si>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</si>
  <si>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</si>
  <si>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</si>
  <si>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</si>
  <si>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</si>
  <si>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</si>
  <si>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</si>
  <si>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</si>
  <si>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</si>
  <si>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</si>
  <si>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</si>
  <si>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</si>
  <si>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12.1</t>
  </si>
  <si>
    <t>12.2</t>
  </si>
  <si>
    <t>12.3</t>
  </si>
  <si>
    <t>12.4</t>
  </si>
  <si>
    <t>12.5</t>
  </si>
  <si>
    <t>12.6</t>
  </si>
  <si>
    <t>12.7</t>
  </si>
  <si>
    <t>12.8</t>
  </si>
  <si>
    <t>12.9</t>
  </si>
  <si>
    <t>12.10</t>
  </si>
  <si>
    <t>12.11</t>
  </si>
  <si>
    <t>12.12</t>
  </si>
  <si>
    <t>12.13</t>
  </si>
  <si>
    <t>12.14</t>
  </si>
  <si>
    <t>12.15</t>
  </si>
  <si>
    <t>12.16</t>
  </si>
  <si>
    <t>12.17</t>
  </si>
  <si>
    <t>12.18</t>
  </si>
  <si>
    <t>12.19</t>
  </si>
  <si>
    <t>12.20</t>
  </si>
  <si>
    <t>Tinkamumo sąlygos pareiškėjams ir projektams</t>
  </si>
  <si>
    <t>Pokyčiai, kurių siekiama VVG teritorijoje (kiekybine išraiška)</t>
  </si>
  <si>
    <t>17.</t>
  </si>
  <si>
    <t>Pateikti pasirinkimų sąrašai</t>
  </si>
  <si>
    <t>Susijęs poreikis 1</t>
  </si>
  <si>
    <t>Susijęs poreikis 2</t>
  </si>
  <si>
    <t>Susijęs poreikis 3</t>
  </si>
  <si>
    <t>Pokyčio rodiklio pradinė reikšmė</t>
  </si>
  <si>
    <t>Pokyčio rodiklio pradinės reikšmės metai</t>
  </si>
  <si>
    <t>BŽŪP tikslų kodai</t>
  </si>
  <si>
    <t>17.7</t>
  </si>
  <si>
    <t>17.8</t>
  </si>
  <si>
    <t>17.9</t>
  </si>
  <si>
    <t>17.10</t>
  </si>
  <si>
    <t>15.11</t>
  </si>
  <si>
    <t>15.12</t>
  </si>
  <si>
    <t>15.13</t>
  </si>
  <si>
    <t>15.14</t>
  </si>
  <si>
    <t>15.15</t>
  </si>
  <si>
    <t>15.16</t>
  </si>
  <si>
    <t>15.17</t>
  </si>
  <si>
    <t>15.18</t>
  </si>
  <si>
    <t>15.19</t>
  </si>
  <si>
    <t>15.20</t>
  </si>
  <si>
    <t>VPS turinio elementas</t>
  </si>
  <si>
    <t>VPS priemonių pavadinimai, susiję poreikiai</t>
  </si>
  <si>
    <t>Įgyvendinant VPS planuojamų sukurti darbo vietų paskirstymas pagal amžių ir lytį</t>
  </si>
  <si>
    <t>18.</t>
  </si>
  <si>
    <t>18.1</t>
  </si>
  <si>
    <t>18.3</t>
  </si>
  <si>
    <t>18.4</t>
  </si>
  <si>
    <t>18.5</t>
  </si>
  <si>
    <t>18.6</t>
  </si>
  <si>
    <t>18.7</t>
  </si>
  <si>
    <t>18.8</t>
  </si>
  <si>
    <t>18.9</t>
  </si>
  <si>
    <t>18.10</t>
  </si>
  <si>
    <t>VPS priemonių rezultato rodiklių pagrindimas</t>
  </si>
  <si>
    <t>VPS išlaidos pagal išlaidų kategorijas ir priemonių rūšis</t>
  </si>
  <si>
    <t>Informacija apie VVG kolegialaus valdymo organo sudėtį</t>
  </si>
  <si>
    <t>Narių pasiskirstymas pagal sektorius:</t>
  </si>
  <si>
    <t>Narių skaičius</t>
  </si>
  <si>
    <t xml:space="preserve">Narių dalis, proc. </t>
  </si>
  <si>
    <t xml:space="preserve">Iš viso: </t>
  </si>
  <si>
    <t>Narių pasiskirstymas pagal lytį:</t>
  </si>
  <si>
    <t>Lytis</t>
  </si>
  <si>
    <t>Moterys</t>
  </si>
  <si>
    <t>Vyrai</t>
  </si>
  <si>
    <t>Narių pasiskirstymas pagal amžių:</t>
  </si>
  <si>
    <t>Amžiaus grupė</t>
  </si>
  <si>
    <t>Asmenys nuo 41 m.</t>
  </si>
  <si>
    <t>Kita</t>
  </si>
  <si>
    <t>Sektorius, atstovaujami interesai</t>
  </si>
  <si>
    <t>1.</t>
  </si>
  <si>
    <t>1.1</t>
  </si>
  <si>
    <t>1.2</t>
  </si>
  <si>
    <t>1.3</t>
  </si>
  <si>
    <t>1.4</t>
  </si>
  <si>
    <t>1.5</t>
  </si>
  <si>
    <t>1.6</t>
  </si>
  <si>
    <t>1.7</t>
  </si>
  <si>
    <t>1.8</t>
  </si>
  <si>
    <t>1.9</t>
  </si>
  <si>
    <t>1.9.1</t>
  </si>
  <si>
    <t>1.9.2</t>
  </si>
  <si>
    <t>1.9.3</t>
  </si>
  <si>
    <t>1.9.4</t>
  </si>
  <si>
    <t>1.9.5</t>
  </si>
  <si>
    <t>1.9.6</t>
  </si>
  <si>
    <t>1.9.7</t>
  </si>
  <si>
    <t>1.9.9</t>
  </si>
  <si>
    <t>1.10</t>
  </si>
  <si>
    <t>1.10.1</t>
  </si>
  <si>
    <t>1.10.2</t>
  </si>
  <si>
    <t>2.</t>
  </si>
  <si>
    <t>2.1</t>
  </si>
  <si>
    <t>2.2</t>
  </si>
  <si>
    <t>2.3</t>
  </si>
  <si>
    <t>2.4</t>
  </si>
  <si>
    <t>5.1.1</t>
  </si>
  <si>
    <t>5.1.2</t>
  </si>
  <si>
    <t>5.2.1</t>
  </si>
  <si>
    <t>5.2.2</t>
  </si>
  <si>
    <t>5.2.3</t>
  </si>
  <si>
    <t>5.2.4</t>
  </si>
  <si>
    <t>5.3.1</t>
  </si>
  <si>
    <t>5.3.2</t>
  </si>
  <si>
    <t>5.3.3</t>
  </si>
  <si>
    <t>5.3.4</t>
  </si>
  <si>
    <t>6.3</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</si>
  <si>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</si>
  <si>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</si>
  <si>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</si>
  <si>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</si>
  <si>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</si>
  <si>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</si>
  <si>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</si>
  <si>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</si>
  <si>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</si>
  <si>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</si>
  <si>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</si>
  <si>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</si>
  <si>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</si>
  <si>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</si>
  <si>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</si>
  <si>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</si>
  <si>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</si>
  <si>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</si>
  <si>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</si>
  <si>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</si>
  <si>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</si>
  <si>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</si>
  <si>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</si>
  <si>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</si>
  <si>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</si>
  <si>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</si>
  <si>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</si>
  <si>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</si>
  <si>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</si>
  <si>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</si>
  <si>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</si>
  <si>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</si>
  <si>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</si>
  <si>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</si>
  <si>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</si>
  <si>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</si>
  <si>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</si>
  <si>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</si>
  <si>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</si>
  <si>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</si>
  <si>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</si>
  <si>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</si>
  <si>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</si>
  <si>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</si>
  <si>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</si>
  <si>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</si>
  <si>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</si>
  <si>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</si>
  <si>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</si>
  <si>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</si>
  <si>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</si>
  <si>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</si>
  <si>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</si>
  <si>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</si>
  <si>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</si>
  <si>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</si>
  <si>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</si>
  <si>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</si>
  <si>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</si>
  <si>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</si>
  <si>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</si>
  <si>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</si>
  <si>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</si>
  <si>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</si>
  <si>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</si>
  <si>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</si>
  <si>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</si>
  <si>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</si>
  <si>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</si>
  <si>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</si>
  <si>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</si>
  <si>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</si>
  <si>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</si>
  <si>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</si>
  <si>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</si>
  <si>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</si>
  <si>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</si>
  <si>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11.100</t>
  </si>
  <si>
    <t>11.101</t>
  </si>
  <si>
    <t>11.102</t>
  </si>
  <si>
    <t>11.103</t>
  </si>
  <si>
    <t>11.104</t>
  </si>
  <si>
    <t>11.105</t>
  </si>
  <si>
    <t>11.106</t>
  </si>
  <si>
    <t>11.107</t>
  </si>
  <si>
    <t>11.108</t>
  </si>
  <si>
    <t>11.109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</si>
  <si>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</si>
  <si>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</si>
  <si>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</si>
  <si>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</si>
  <si>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</si>
  <si>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</si>
  <si>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</si>
  <si>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</si>
  <si>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</si>
  <si>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</si>
  <si>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</si>
  <si>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</si>
  <si>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</si>
  <si>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</si>
  <si>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</si>
  <si>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</si>
  <si>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</si>
  <si>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</si>
  <si>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</si>
  <si>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</si>
  <si>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11.130</t>
  </si>
  <si>
    <t>11.131</t>
  </si>
  <si>
    <t>11.132</t>
  </si>
  <si>
    <t>11.133</t>
  </si>
  <si>
    <t>11.134</t>
  </si>
  <si>
    <t>11.135</t>
  </si>
  <si>
    <t>11.136</t>
  </si>
  <si>
    <t>11.137</t>
  </si>
  <si>
    <t>11.138</t>
  </si>
  <si>
    <t>11.139</t>
  </si>
  <si>
    <t>11.140</t>
  </si>
  <si>
    <t>11.141</t>
  </si>
  <si>
    <t>11.142</t>
  </si>
  <si>
    <t>11.143</t>
  </si>
  <si>
    <t>11.144</t>
  </si>
  <si>
    <t>11.145</t>
  </si>
  <si>
    <t>11.146</t>
  </si>
  <si>
    <t>11.147</t>
  </si>
  <si>
    <t>11.148</t>
  </si>
  <si>
    <t>11.149</t>
  </si>
  <si>
    <t>11.150</t>
  </si>
  <si>
    <t>11.151</t>
  </si>
  <si>
    <t>11.152</t>
  </si>
  <si>
    <t>11.153</t>
  </si>
  <si>
    <t>11.154</t>
  </si>
  <si>
    <t>11.155</t>
  </si>
  <si>
    <t>11.156</t>
  </si>
  <si>
    <t>11.157</t>
  </si>
  <si>
    <t>11.158</t>
  </si>
  <si>
    <t>11.159</t>
  </si>
  <si>
    <t>11.160</t>
  </si>
  <si>
    <t>11.161</t>
  </si>
  <si>
    <t>11.162</t>
  </si>
  <si>
    <t>11.163</t>
  </si>
  <si>
    <t>11.164</t>
  </si>
  <si>
    <t>11.165</t>
  </si>
  <si>
    <t>11.166</t>
  </si>
  <si>
    <t>11.167</t>
  </si>
  <si>
    <t>11.168</t>
  </si>
  <si>
    <t>11.169</t>
  </si>
  <si>
    <t>11.170</t>
  </si>
  <si>
    <t>11.171</t>
  </si>
  <si>
    <t>11.172</t>
  </si>
  <si>
    <t>11.173</t>
  </si>
  <si>
    <t>11.174</t>
  </si>
  <si>
    <t>11.175</t>
  </si>
  <si>
    <t>11.176</t>
  </si>
  <si>
    <t>11.177</t>
  </si>
  <si>
    <t>11.178</t>
  </si>
  <si>
    <t>11.179</t>
  </si>
  <si>
    <t>11.180</t>
  </si>
  <si>
    <t>11.181</t>
  </si>
  <si>
    <t>11.182</t>
  </si>
  <si>
    <t>11.183</t>
  </si>
  <si>
    <t>11.184</t>
  </si>
  <si>
    <t>11.185</t>
  </si>
  <si>
    <t>11.186</t>
  </si>
  <si>
    <t>11.187</t>
  </si>
  <si>
    <t>11.188</t>
  </si>
  <si>
    <t>11.189</t>
  </si>
  <si>
    <t>11.190</t>
  </si>
  <si>
    <t>11.191</t>
  </si>
  <si>
    <t>11.192</t>
  </si>
  <si>
    <t>11.193</t>
  </si>
  <si>
    <t>11.194</t>
  </si>
  <si>
    <t>11.195</t>
  </si>
  <si>
    <t>11.196</t>
  </si>
  <si>
    <t>11.197</t>
  </si>
  <si>
    <t>11.198</t>
  </si>
  <si>
    <t>11.199</t>
  </si>
  <si>
    <t>11.200</t>
  </si>
  <si>
    <t>11.201</t>
  </si>
  <si>
    <t>11.202</t>
  </si>
  <si>
    <t>11.203</t>
  </si>
  <si>
    <t>11.204</t>
  </si>
  <si>
    <t>11.205</t>
  </si>
  <si>
    <t>11.206</t>
  </si>
  <si>
    <t>11.207</t>
  </si>
  <si>
    <t>11.208</t>
  </si>
  <si>
    <t>11.209</t>
  </si>
  <si>
    <t>11.210</t>
  </si>
  <si>
    <t>11.211</t>
  </si>
  <si>
    <t>11.212</t>
  </si>
  <si>
    <t>11.213</t>
  </si>
  <si>
    <t>11.214</t>
  </si>
  <si>
    <t>11.215</t>
  </si>
  <si>
    <t>11.216</t>
  </si>
  <si>
    <t>11.217</t>
  </si>
  <si>
    <t>11.218</t>
  </si>
  <si>
    <t>11.219</t>
  </si>
  <si>
    <t>11.220</t>
  </si>
  <si>
    <t>11.221</t>
  </si>
  <si>
    <t>11.222</t>
  </si>
  <si>
    <t>11.223</t>
  </si>
  <si>
    <t>11.224</t>
  </si>
  <si>
    <t>11.225</t>
  </si>
  <si>
    <t>11.226</t>
  </si>
  <si>
    <t>11.227</t>
  </si>
  <si>
    <t>11.228</t>
  </si>
  <si>
    <t>11.229</t>
  </si>
  <si>
    <t>11.230</t>
  </si>
  <si>
    <t>11.231</t>
  </si>
  <si>
    <t>11.232</t>
  </si>
  <si>
    <t>11.233</t>
  </si>
  <si>
    <t>11.234</t>
  </si>
  <si>
    <t>11.235</t>
  </si>
  <si>
    <t>11.236</t>
  </si>
  <si>
    <t>11.237</t>
  </si>
  <si>
    <t>11.238</t>
  </si>
  <si>
    <t>11.239</t>
  </si>
  <si>
    <t>11.240</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</si>
  <si>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</si>
  <si>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</si>
  <si>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</si>
  <si>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</si>
  <si>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</si>
  <si>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</si>
  <si>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</si>
  <si>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</si>
  <si>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</si>
  <si>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</si>
  <si>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</si>
  <si>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</si>
  <si>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</si>
  <si>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</si>
  <si>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</si>
  <si>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</si>
  <si>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</si>
  <si>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</si>
  <si>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</si>
  <si>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</si>
  <si>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</si>
  <si>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</si>
  <si>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</si>
  <si>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</si>
  <si>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</si>
  <si>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</si>
  <si>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</si>
  <si>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</si>
  <si>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</si>
  <si>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</si>
  <si>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</si>
  <si>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</si>
  <si>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</si>
  <si>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</si>
  <si>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</si>
  <si>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</si>
  <si>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</si>
  <si>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</si>
  <si>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</si>
  <si>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</si>
  <si>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</si>
  <si>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</si>
  <si>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</si>
  <si>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</si>
  <si>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</si>
  <si>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</si>
  <si>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</si>
  <si>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</si>
  <si>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</si>
  <si>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</si>
  <si>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</si>
  <si>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</si>
  <si>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</si>
  <si>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</si>
  <si>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</si>
  <si>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</si>
  <si>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</si>
  <si>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</si>
  <si>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</si>
  <si>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</si>
  <si>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</si>
  <si>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</si>
  <si>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</si>
  <si>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</si>
  <si>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</si>
  <si>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</si>
  <si>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</si>
  <si>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</si>
  <si>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</si>
  <si>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</si>
  <si>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</si>
  <si>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</si>
  <si>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</si>
  <si>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</si>
  <si>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</si>
  <si>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</si>
  <si>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</si>
  <si>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</si>
  <si>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</si>
  <si>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</si>
  <si>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</si>
  <si>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</si>
  <si>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</si>
  <si>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</si>
  <si>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</si>
  <si>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</si>
  <si>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14.100</t>
  </si>
  <si>
    <t>14.101</t>
  </si>
  <si>
    <t>14.102</t>
  </si>
  <si>
    <t>14.103</t>
  </si>
  <si>
    <t>14.104</t>
  </si>
  <si>
    <t>14.105</t>
  </si>
  <si>
    <t>14.106</t>
  </si>
  <si>
    <t>14.107</t>
  </si>
  <si>
    <t>14.108</t>
  </si>
  <si>
    <t>14.109</t>
  </si>
  <si>
    <t>14.110</t>
  </si>
  <si>
    <t>14.111</t>
  </si>
  <si>
    <t>14.112</t>
  </si>
  <si>
    <t>14.113</t>
  </si>
  <si>
    <t>14.114</t>
  </si>
  <si>
    <t>14.115</t>
  </si>
  <si>
    <t>14.116</t>
  </si>
  <si>
    <t>14.117</t>
  </si>
  <si>
    <t>14.118</t>
  </si>
  <si>
    <t>14.119</t>
  </si>
  <si>
    <t>14.120</t>
  </si>
  <si>
    <t>14.121</t>
  </si>
  <si>
    <t>14.122</t>
  </si>
  <si>
    <t>14.123</t>
  </si>
  <si>
    <t>14.124</t>
  </si>
  <si>
    <t>14.125</t>
  </si>
  <si>
    <t>14.126</t>
  </si>
  <si>
    <t>14.127</t>
  </si>
  <si>
    <t>14.128</t>
  </si>
  <si>
    <t>14.129</t>
  </si>
  <si>
    <t>14.130</t>
  </si>
  <si>
    <t>14.131</t>
  </si>
  <si>
    <t>14.132</t>
  </si>
  <si>
    <t>14.133</t>
  </si>
  <si>
    <t>14.134</t>
  </si>
  <si>
    <t>14.135</t>
  </si>
  <si>
    <t>14.136</t>
  </si>
  <si>
    <t>14.137</t>
  </si>
  <si>
    <t>14.138</t>
  </si>
  <si>
    <t>14.139</t>
  </si>
  <si>
    <t>14.140</t>
  </si>
  <si>
    <t>14.141</t>
  </si>
  <si>
    <t>14.142</t>
  </si>
  <si>
    <t>14.143</t>
  </si>
  <si>
    <t>14.144</t>
  </si>
  <si>
    <t>14.145</t>
  </si>
  <si>
    <t>14.146</t>
  </si>
  <si>
    <t>14.147</t>
  </si>
  <si>
    <t>14.148</t>
  </si>
  <si>
    <t>14.149</t>
  </si>
  <si>
    <t>14.150</t>
  </si>
  <si>
    <t>14.151</t>
  </si>
  <si>
    <t>14.152</t>
  </si>
  <si>
    <t>14.153</t>
  </si>
  <si>
    <t>14.154</t>
  </si>
  <si>
    <t>14.155</t>
  </si>
  <si>
    <t>14.156</t>
  </si>
  <si>
    <t>14.157</t>
  </si>
  <si>
    <t>14.158</t>
  </si>
  <si>
    <t>14.159</t>
  </si>
  <si>
    <t>14.160</t>
  </si>
  <si>
    <t>18.11</t>
  </si>
  <si>
    <t>18.12</t>
  </si>
  <si>
    <t>18.13</t>
  </si>
  <si>
    <t>18.14</t>
  </si>
  <si>
    <t>18.15</t>
  </si>
  <si>
    <t>18.16</t>
  </si>
  <si>
    <t>18.17</t>
  </si>
  <si>
    <t>Pasirinkite</t>
  </si>
  <si>
    <t>Viešojo administravimo (valdžios) sektorius</t>
  </si>
  <si>
    <t>Verslo sektorius (privatūs ekonominiai interesai)</t>
  </si>
  <si>
    <t>Pilietinės visuomenės sektorius (socialiniai interesai)</t>
  </si>
  <si>
    <t>Asmenys iki 29 m. (imtinai)</t>
  </si>
  <si>
    <t>Asmenys nuo 30 iki 40 m. (imtinai)</t>
  </si>
  <si>
    <t>18.18</t>
  </si>
  <si>
    <t>Klaidų tikrinimas</t>
  </si>
  <si>
    <t>11.241</t>
  </si>
  <si>
    <t>C dalis. Paramos dydžiai:</t>
  </si>
  <si>
    <t>D dalis. Priemonės indėlis į ES ir nacionalinių horizontaliųjų principų įgyvendinimą:</t>
  </si>
  <si>
    <t>E dalis. Priemonės rezultato rodikliai:</t>
  </si>
  <si>
    <t>F dalis. Pagal priemonę remiamų projektų pobūdis:</t>
  </si>
  <si>
    <t>Adreso eilutė</t>
  </si>
  <si>
    <t>pildo VVG (pasirinkimas iš sąrašo)</t>
  </si>
  <si>
    <t>užsipildo automatiškai, užrakinta</t>
  </si>
  <si>
    <t>užpildyta, užrakinta</t>
  </si>
  <si>
    <t>Trumpa instrukcija</t>
  </si>
  <si>
    <t>Nurodomos priemonių ir tikslų sąsajos (taip, ne - iš sąrašo)</t>
  </si>
  <si>
    <t>Nurodomos priemonių ir poreikių sąsajos (taip, ne - iš sąrašo)</t>
  </si>
  <si>
    <t>VVG užpildo du baltus langelius.</t>
  </si>
  <si>
    <t>Vienas iš dviejų lapų, kuriuose reikia pateikti daugiau informacijos (laisvo teksto).</t>
  </si>
  <si>
    <t>18.19</t>
  </si>
  <si>
    <t>18.20</t>
  </si>
  <si>
    <t>VVG kolegialaus valdymo organo narių skaičius, iš viso</t>
  </si>
  <si>
    <t>Turinys (pavadinimai)</t>
  </si>
  <si>
    <t>Netaikoma</t>
  </si>
  <si>
    <t>ES bendrieji rezultato rodikliai:</t>
  </si>
  <si>
    <t>Nacionaliniai bendrieji rezultato rodikliai:</t>
  </si>
  <si>
    <t>ES bendrieji produkto rodikliai:</t>
  </si>
  <si>
    <t>L700</t>
  </si>
  <si>
    <t>L710</t>
  </si>
  <si>
    <t>Vietos lygiu įgyvendintų projektų, skirtų vietos lygmens inovacijoms, skaičius</t>
  </si>
  <si>
    <t>E</t>
  </si>
  <si>
    <t>D</t>
  </si>
  <si>
    <t>Vietos lygiu įgyvendintų projektų skaičius (apima vietos ir bendradarbiavimo projektus)</t>
  </si>
  <si>
    <t>Nacionaliniai bendrieji produkto rodikliai:</t>
  </si>
  <si>
    <t>VVG teritorijos seniūnijų, kuriose įgyvendinami vietos projektai, skaičius (PLANUOJAMAS)</t>
  </si>
  <si>
    <t>VVG teritorijos kaimo gyvenamųjų vietovių, kurių gyventojams sudarytos palankesnės sąlygos naudotis paslaugomis ir infrastruktūra, skaičius (PLANUOJAMAS)</t>
  </si>
  <si>
    <t>VVG teritorijos seniūnijų skaičius, iš viso</t>
  </si>
  <si>
    <t>VVG teritorijos seniūnijų, kuriose įgyvendinami vietos projektai, dalis, proc.</t>
  </si>
  <si>
    <t>VVG teritorijos kaimo gyvenamųjų vietovių skaičius, iš viso</t>
  </si>
  <si>
    <t>VVG teritorijos kaimo gyvenamųjų vietovių, kurių gyventojams sudarytos palankesnės sąlygos naudotis paslaugomis ir infrastruktūra, dalis, proc.</t>
  </si>
  <si>
    <t>P</t>
  </si>
  <si>
    <t>R</t>
  </si>
  <si>
    <t>VPS rodiklių tipai</t>
  </si>
  <si>
    <t>VPS produkto ir rezultato rodikliai (VPS lygiu)</t>
  </si>
  <si>
    <t>N-R.37.1</t>
  </si>
  <si>
    <t>N-R.37.2</t>
  </si>
  <si>
    <t>N-R.37.3</t>
  </si>
  <si>
    <t>N-R.37.4</t>
  </si>
  <si>
    <t>N-R.37.5</t>
  </si>
  <si>
    <t>N-R.37.6</t>
  </si>
  <si>
    <t>N-P.1</t>
  </si>
  <si>
    <t>N-P.2</t>
  </si>
  <si>
    <t>N-P.3</t>
  </si>
  <si>
    <t>N-P.4</t>
  </si>
  <si>
    <t>N-P.5</t>
  </si>
  <si>
    <t>N-P.6</t>
  </si>
  <si>
    <t>C.1</t>
  </si>
  <si>
    <t>C.2</t>
  </si>
  <si>
    <t>D.1</t>
  </si>
  <si>
    <t>D.2</t>
  </si>
  <si>
    <t>6.4</t>
  </si>
  <si>
    <t>6.5</t>
  </si>
  <si>
    <t>6.6</t>
  </si>
  <si>
    <t>6.7</t>
  </si>
  <si>
    <t>6.8</t>
  </si>
  <si>
    <t>6.9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</si>
  <si>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</si>
  <si>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</si>
  <si>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</si>
  <si>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</si>
  <si>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</si>
  <si>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</si>
  <si>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</si>
  <si>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</si>
  <si>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</si>
  <si>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</si>
  <si>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</si>
  <si>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</si>
  <si>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</si>
  <si>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</si>
  <si>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</si>
  <si>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</si>
  <si>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</si>
  <si>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</si>
  <si>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</si>
  <si>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</si>
  <si>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</si>
  <si>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</si>
  <si>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</si>
  <si>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</si>
  <si>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</si>
  <si>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</si>
  <si>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</si>
  <si>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</si>
  <si>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</si>
  <si>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Poreikis siejasi su rezultato rodikliu R.39 (kaimo verslai; pilnas rodiklio pavadinimas 6 lape)</t>
  </si>
  <si>
    <t>Poreikis siejasi su rezultato rodikliu R.41 (paslaugos ir infrastruktūra; pilnas rodiklio pavadinimas 6 lape)</t>
  </si>
  <si>
    <t>Poreikis siejasi su rezultato rodikliu R.42 (socialinė įtrauktis; pilnas rodiklio pavadinimas 6 lape)</t>
  </si>
  <si>
    <t>17.11</t>
  </si>
  <si>
    <t>B</t>
  </si>
  <si>
    <t>3.5</t>
  </si>
  <si>
    <t>3.6</t>
  </si>
  <si>
    <t>3.7</t>
  </si>
  <si>
    <t>3.8</t>
  </si>
  <si>
    <t>3.9</t>
  </si>
  <si>
    <t>3.10</t>
  </si>
  <si>
    <t>3.11</t>
  </si>
  <si>
    <t>3.12</t>
  </si>
  <si>
    <t>3.13</t>
  </si>
  <si>
    <t>3.14</t>
  </si>
  <si>
    <t>3.15</t>
  </si>
  <si>
    <t>3.16</t>
  </si>
  <si>
    <t>3.17</t>
  </si>
  <si>
    <t>3.18</t>
  </si>
  <si>
    <t>3.19</t>
  </si>
  <si>
    <t>3.20</t>
  </si>
  <si>
    <t>2.1.1</t>
  </si>
  <si>
    <t>2.1.2</t>
  </si>
  <si>
    <t>2.1.3</t>
  </si>
  <si>
    <t>2.1.4</t>
  </si>
  <si>
    <t>2.1.5</t>
  </si>
  <si>
    <t>2.1.6</t>
  </si>
  <si>
    <t>2.1.7</t>
  </si>
  <si>
    <t>2.1.8</t>
  </si>
  <si>
    <t>2.1.9</t>
  </si>
  <si>
    <t>2.1.10</t>
  </si>
  <si>
    <t>2.2.1</t>
  </si>
  <si>
    <t>2.2.2</t>
  </si>
  <si>
    <t>2.2.3</t>
  </si>
  <si>
    <t>2.2.4</t>
  </si>
  <si>
    <t>2.2.5</t>
  </si>
  <si>
    <t>2.2.6</t>
  </si>
  <si>
    <t>2.2.7</t>
  </si>
  <si>
    <t>2.2.8</t>
  </si>
  <si>
    <t>2.2.9</t>
  </si>
  <si>
    <t>2.2.10</t>
  </si>
  <si>
    <t>2.3.1</t>
  </si>
  <si>
    <t>2.3.2</t>
  </si>
  <si>
    <t>2.3.3</t>
  </si>
  <si>
    <t>2.3.4</t>
  </si>
  <si>
    <t>2.3.5</t>
  </si>
  <si>
    <t>2.3.6</t>
  </si>
  <si>
    <t>2.3.7</t>
  </si>
  <si>
    <t>2.3.8</t>
  </si>
  <si>
    <t>2.3.9</t>
  </si>
  <si>
    <t>2.3.10</t>
  </si>
  <si>
    <t>2.4.1</t>
  </si>
  <si>
    <t>2.4.2</t>
  </si>
  <si>
    <t>2.4.3</t>
  </si>
  <si>
    <t>2.4.4</t>
  </si>
  <si>
    <t>2.4.5</t>
  </si>
  <si>
    <t>2.4.6</t>
  </si>
  <si>
    <t>2.4.7</t>
  </si>
  <si>
    <t>2.4.8</t>
  </si>
  <si>
    <t>2.4.9</t>
  </si>
  <si>
    <t>2.4.10</t>
  </si>
  <si>
    <t>Kompleksinis tikslas</t>
  </si>
  <si>
    <t>8 konkretus tikslas (h punktas)</t>
  </si>
  <si>
    <t>4 konkretus tikslas (d punktas)</t>
  </si>
  <si>
    <t>5 konkretus tikslas (e punktas)</t>
  </si>
  <si>
    <t>6 konkretus tikslas (f punktas)</t>
  </si>
  <si>
    <t>9 konkretus tikslas (i punktas)</t>
  </si>
  <si>
    <t>1 konkretus tikslas (a punktas)</t>
  </si>
  <si>
    <t>2 konkretus tikslas (b punktas)</t>
  </si>
  <si>
    <t>3 konkretus tikslas (c punktas)</t>
  </si>
  <si>
    <t>7 konkretus tikslas (g punktas)</t>
  </si>
  <si>
    <t>Ar priemonė prisideda prie 4 konkretaus BŽŪP tikslo? (tikslas nurodytas 5 lape)</t>
  </si>
  <si>
    <t>Ar priemonė prisideda prie 5 konkretaus BŽŪP tikslo? (tikslas nurodytas 5 lape)</t>
  </si>
  <si>
    <t>Ar priemonė prisideda prie 6 konkretaus BŽŪP tikslo? (tikslas nurodytas 5 lape)</t>
  </si>
  <si>
    <t>Ar priemonė prisideda prie 9 konkretaus BŽŪP tikslo? (tikslas nurodytas 5 lape)</t>
  </si>
  <si>
    <t>Rodklio tipas (R - rezultato, P - produkto)</t>
  </si>
  <si>
    <t>Suma (patikrinimui)</t>
  </si>
  <si>
    <t>VVG:</t>
  </si>
  <si>
    <t>Planuojama rodiklio reikšmė</t>
  </si>
  <si>
    <t>LEADER-20VVG-01</t>
  </si>
  <si>
    <t>LEADER-20VVG-02</t>
  </si>
  <si>
    <t>LEADER-20VVG-03</t>
  </si>
  <si>
    <t>LEADER-20VVG-04</t>
  </si>
  <si>
    <t>LEADER-20VVG-05</t>
  </si>
  <si>
    <t>LEADER-20VVG-06</t>
  </si>
  <si>
    <t>LEADER-20VVG-07</t>
  </si>
  <si>
    <t>LEADER-20VVG-08</t>
  </si>
  <si>
    <t>LEADER-20VVG-09</t>
  </si>
  <si>
    <t>01</t>
  </si>
  <si>
    <t>02</t>
  </si>
  <si>
    <t>03</t>
  </si>
  <si>
    <t>04</t>
  </si>
  <si>
    <t>05</t>
  </si>
  <si>
    <t>06</t>
  </si>
  <si>
    <t>07</t>
  </si>
  <si>
    <t>08</t>
  </si>
  <si>
    <t>09</t>
  </si>
  <si>
    <t>Metai</t>
  </si>
  <si>
    <t>Kvietimų suma, Eur</t>
  </si>
  <si>
    <t>15.21</t>
  </si>
  <si>
    <t>Pastaba:</t>
  </si>
  <si>
    <t>Planuojama išlaidų suma, iš viso, Eur</t>
  </si>
  <si>
    <t>Užsipildo automatiškai (naudojamas 2 lape pateiktas poreikių sąrašas).</t>
  </si>
  <si>
    <t>Užsipildo automatiškai (naudojama 9 lape pateikta informacija apie VPS priemonių ir VVG teritorijos poreikių sąsajas)</t>
  </si>
  <si>
    <t>Pagal šiame stulpelyje pateiktas instrukcijas užpildykite stulpelius nuo 2 iki 21 (vienas stulpelis skirtas vienam poreikiui pagrįsti). Užpildykite tiek stulpelių, kiek poreikių nurodėte 3 lape).</t>
  </si>
  <si>
    <t>Susijusį nacionalinį poreikį pasirinkite iš sąrašo. Jei sąsajų nėra, pasirinkite "Netaikoma".</t>
  </si>
  <si>
    <t>Ar poreikis siejasi su rezultato rodikliu R.3 (skaitmeninės technologijos; pilnas rodiklio pavadinimas 6 lape)?</t>
  </si>
  <si>
    <t>Ar poreikis siejasi su rezultato rodikliu R.37 (darbo vietos; pilnas rodiklio pavadinimas 6 lape)?</t>
  </si>
  <si>
    <t>Laisvas tekstas (ne daugiau kaip 500 simbolių). Kokios VVG teritorijos silpnybės arba išorinės grėsmės rodo egzistuojant problemą (jei poreikis siejamas su esamų problemų sprendimu ar pasiruošimu išorinėms grėsmėms)? Kokios yra problemos priežastys? Šis punktas pildomas, jei nepildomas 4.2 punktas.</t>
  </si>
  <si>
    <t>Laisvas tekstas (ne daugiau kaip 500 simbolių). Kokie VVG teritorijos situacijos analizės rodikliai susiję su poreikiu? Kokios jų reikšmės? Rodiklių reikšmės nurodomos siekiant kiekybiškai pagrįsti poreikio dydį, problemos mastą ar intervencijos poreikį.</t>
  </si>
  <si>
    <t>Laisvas tekstas (ne daugiau kaip 500 simbolių). Ar poreikis susijęs su aukštesnio lygio strategijų įgyvendinimu (savivaldybės, regiono, nacionalinių, ES)? Jei taip, nurodykite aktualias strategijas ir pagrįskite, kodėl joms įgyvendinti nuspęsta naudoti VPS lėšas?</t>
  </si>
  <si>
    <t>Laisvas tekstas (ne daugiau kaip 300 simbolių). Ar formuluojant poreikį atsižvelgta į VVG teritorijos gyventojų nuomonę? Jei taip, pagrįskite.</t>
  </si>
  <si>
    <t>Susijusį nacionalinį poreikį pasirinkite iš sąrašo. Jei sąsajų nėra, pasirinkite "Netaikoma". Vienam VVG teritorijos poreikiui nurodoma nuo 0 iki 3 nacionalinių poreikių. Jei susijusių nacionalinių poreikių yra mažiau nei 3, likusiose eilutėse pasirinkite "Netaikoma".</t>
  </si>
  <si>
    <t>Laisvas tekstas (ne daugiau kaip 500 simbolių). Kokios VVG teritorijos stiprybės arba išorinės galimybės rodo egzistuojantį potencialą (jei poreikis siejamas su egzistuojančio potencialo ar galimybių išnaudojimu)? Ko trūksta, kad būtų galima išnaudoti egzistuojantį potencialą? 4.2 ir 4.3 punktai pildomi pasirinktinai, atsižvelgiant į tai, ar poreikis labiau siejasi su potencialo išnaudojimu (pildomas 4.2 punktas), ar su problemų sprendimu, pasirengimu grėsmėms (pildomas 4.3 punktas). Šis punktas pildomas, jei nepildomas 4.3 punktas.</t>
  </si>
  <si>
    <t>ES bendrųjų rezultato rodiklių reikšmės (A dalis) nurodomos automatiškai užpildžius 11 lapą.</t>
  </si>
  <si>
    <t>ES bendrųjų produkto rodiklių reikšmės (B dalis) nurodomos automatiškai užpildžius 10 lapą.</t>
  </si>
  <si>
    <t>Nacionalinių bendrųjų rezultato rodiklių reikšmės (C dalis) nurodomos automatiškai užpildžius 13 lapą. Šių rodiklių siekiama VVG pasirinkimu (rodikliai nėra privalomi).</t>
  </si>
  <si>
    <t>Nacionalinių bendrųjų produkto rodiklių reikšmės (D dalis) nurodomos apskaičiuojamos užpildžius 1 lapą ir atitinkamus baltus langelius šiame lape.</t>
  </si>
  <si>
    <t>6.21 punkte VVG nurodo, kiek VVG teritorijos seniūnijų apims vietos projektai. Visas seniūnijų skaičius (6.22 punktas) nurodomas automatiškai, kai užpildomas 1 lapas. Ši informacija siejasi su 10 lape pateikto VPS priemonių aprašymo 10.32 ir 10.33 punktais. Realiai pasiekta rodiklio reikšmė (6.23 punktas) vertinama tik VPS įgyvendinimo pabaigoje, centralizuotai apibendrinus duomenis apie visų vietos projektų įgyvendinimo vietą (seniūniją). Šie duomenys turi būti renkami VVG ir NMA nuo vietos projektų įgyvendinimo pradžios. Jei vietos projektas įgyvendinamas keliose seniūnijose, turi būti surinkti duomenys apie visas vietos projekto įgyvendinimo seniūnijas.</t>
  </si>
  <si>
    <t>6.25 punkte VVG nurodo, kiek VVG teritorijos gyvenamųjų vietovių apims vietos projektai. Visas gyvenamųjų vietovių skaičius (6.26 punktas) nurodomas automatiškai, kai užpildomas 1 lapas. Realiai pasiekta rodiklio reikšmė (6.27 punktas) vertinama tik VPS įgyvendinimo pabaigoje, centralizuotai apibendrinus duomenis apie visų vietos projektų įgyvendinimo vietą (gyvenamąją vietovę). Šie duomenys turi būti renkami VVG ir NMA nuo vietos projektų įgyvendinimo pradžios. Jei vietos projektas įgyvendinamas keliose gyvenamosiose vietovėse, turi būti surinkti duomenys apie visas vietos projekto įgyvendinimo gyvenamąsias vietoves.</t>
  </si>
  <si>
    <t>Priemonės numeris (kodui)</t>
  </si>
  <si>
    <t>(slėpti)</t>
  </si>
  <si>
    <t>Rekomenduojamas VPS priemonės pavadinimo ilgis - ne daugiau kaip 70 simbolių (t. y., kad tilptų į vieną eilutę atitinkamame stulpelyje). Maksimalus leidžiamas VPS priemonės pavadinimo ilgis - ne daugiau kaip 100 simbolių.</t>
  </si>
  <si>
    <t>2 ir 3 stulpeliai užpildomi automatiškai naudojant 7 lape pateiktą informaciją.</t>
  </si>
  <si>
    <t>Užsipildo automatiškai, kai yra užpildytas 7 lapas.</t>
  </si>
  <si>
    <t>Užsipildo automatiškai, kai yra užpildytas 9 lapas.</t>
  </si>
  <si>
    <t>Užsipildo automatiškai, kai yra užpildytas 8 lapas.</t>
  </si>
  <si>
    <t>Užsipildo automatiškai, kai yra užpildytas 15 lapas.</t>
  </si>
  <si>
    <t>Pasirinkite taip arba ne. Pasirinkus "Taip" reikia užpildyti atitinkamą 11 lapo lentelę (nurodyti planuojamas rodiklio reikšmes).</t>
  </si>
  <si>
    <t>Nurodykite tik sveiką skaičių be tarpų. Maksimali reikšmė - 200. Šiame punkte pateikti duomenys naudojami 6 ir 7 lapuose.</t>
  </si>
  <si>
    <t>Klaidų tikrinimas (veikia tik pilnai užpildžius 10 lapo 10.27 punktą - paskirsčius visas paramos lėšas VPS priemonėms)</t>
  </si>
  <si>
    <t>4 stulpelis užsipildo automatiškai, užpildžius 5-24 stulpelius.</t>
  </si>
  <si>
    <t>5-24 stulpeliai pildomi po tai, kai užpildomas 3 lapas (parengiamas poreikių sąrašas). Jei SSGG teiginys susijęs su poreikiu, pasirinkite "Taip". Iš anksto nurodyta reikšmė "Ne".</t>
  </si>
  <si>
    <t>3 stulpelis: Situacijos analizės rodikliai numeruojami VPS I dalyje (Word) atliekant situacijos analizę, pavyzdžiui, 1 rodiklis, 2 rodiklis ir t.t.</t>
  </si>
  <si>
    <t>Užpildykite 2 stulpelį: nurodykite bendrą VVG kolegialaus valdymo organo narių skaičių ir pateikite duomenis apie narių pasiskirstymą pagal sektorius, lytį ir amžių.</t>
  </si>
  <si>
    <t xml:space="preserve">Įsitikinkite, kad eilutė "Iš viso" kiekvienoje lentelėje sutampa su bendru VVG kolegialaus valdymo organo narių skaičiumi (t. y. klaidų tikrinimo stulpelyje nėra klaidos pranešimo). </t>
  </si>
  <si>
    <t>(teikiant VPS)</t>
  </si>
  <si>
    <t>17.12</t>
  </si>
  <si>
    <t xml:space="preserve">Užpildykite baltus langelius 17.9 ir 17.10 punktuose. Šių langelių reikšmių suma turi būti 100. </t>
  </si>
  <si>
    <t xml:space="preserve">Metinės vietos projektų įgyvendinimo išlaidos (17.3 punktas) yra VVG Projektų atrankos komiteto (PAK) patvirtintų vietos projektų paramos suma, t. y. kiekvienais metais planuojamų atrinkti vietos projektų paramos suma (ši informacija susijusi su 15 lape pateiktu kvietimų grafiku). n metų I-III ketvirčių kvietimų sumos įrašomos į n metų langelį (darant prielaidą, kad šie vietos projektai bus atrinkti ir patvirtinti iki n metų pabaigos), o n metų IV ketvirčio kvietimų suma įskaičiuojama į n+1 metų stulpelį, nes daroma prielaida, kad vietos projektai nebus atrinkti ir patvirtinti n metais. </t>
  </si>
  <si>
    <t>Planuojama paramos suma, Eur</t>
  </si>
  <si>
    <t xml:space="preserve">Kiekvienoje išlaidų kategorijoje nurodoma planuojama paramos suma iš viso per VPS įgyvendinimo laikotarpį. </t>
  </si>
  <si>
    <t xml:space="preserve">Pilki langeliai 4 ir 5 stulpeliuose užsipildo automatiškai, pilnai užpildžius 7 ir 10 lapus. 7 lape kiekvienai VPS priemonei nurodoma priemonės rūšis, 10 lape kiekvienai VPS priemonei nurodoma planuojama paramos suma.  </t>
  </si>
  <si>
    <t>Įsitikinkite, kad klaidų tikrinimo stulpelyje nėra klaidų, t. y. vietos projektų įgyvendinimo išlaidos sudaro 80 proc. visų išlaidų, o VPS administravimo išlaidos (kartu su VVG bendradarbiavimo projektų išlaidomis) - 20 proc. visų išlaidų.</t>
  </si>
  <si>
    <t>15.22</t>
  </si>
  <si>
    <t>Planuojamą kvietimo paramos sumą aktualiame langelyje galite nurodyti dviem būdais: 1) kaip skaičių arba 2) kaip formulę (3 stulpelyje nurodytą priemonės paramos sumą dauginant iš procentų, kurie turi būti išreikšti vieneto dalimis, t. y. 1=100 proc., 0,5=50 proc. ir t. t.). Pavyzdžiui: G9 langelyje pateikta formulė =D9*0,25 reiškia, kad 2024 m. I ketvirtį planuojama paskelbti kvietimą, kurio paramos suma bus 25 proc. priemonės biudžeto. Rekomenduojame naudoti formules.</t>
  </si>
  <si>
    <t>4 ir 5 stulpeliai užpildomi automatiškai naudojant šio lapo 6-29 stulpeliuose pateiktą informaciją.</t>
  </si>
  <si>
    <t xml:space="preserve">Užpildykite baltus langelius 6-29 stulpeliuose, t. y. 3 stulpelyje nurodytą planuojamą paramos sumą paskirstykite į tiek dalių, kiek planuojate kvietimų pagal konkrečią VPS priemonę. Planuojamą kvietimo paramos sumą įrašykite į tą langelį, kuris atitinka planuojamą kvietimo paskelbimo datą (metų ketvirčių tikslumu). </t>
  </si>
  <si>
    <t>Skaičius įveskite be tarpų ir kitų simbolių. Galimi dešimtainiai skaičiai (centai skiriami kableliu). Maksimali kvietimo suma - 1 000 000 Eur.</t>
  </si>
  <si>
    <t>Užpildykite geltonus ir baltus langelius 3-6 stulpeliuose.</t>
  </si>
  <si>
    <t xml:space="preserve">3 stulpelis, pilkas langelis: VPS priemonių pavadinimai nurodomi automatiškai, kai yra pilnai užpildytas 7 lapas. </t>
  </si>
  <si>
    <t>3 stulpelis, pilkas langelis: Su konkrečia VPS priemone susijusių VVG teritorijos poreikių skaičius nurodomas automatiškai, kai yra pilnai užpildytas 9 lapas (nurodytos VPS priemonių ir VVG teritorijos poreikių sąsajos).</t>
  </si>
  <si>
    <t>3 stulpelis, geltoni langeliai: Pasirinkite iš sąrašo su konkrečia VPS priemone susijusius VVG teritorijos poreikius (iki 3 poreikių kiekvienai VPS priemonei). Svarbu pasirinkti tiek ir tuos poreikius, kurie 9 lape buvo susieti su konkrečia VPS priemone.</t>
  </si>
  <si>
    <t>Pokyčio rodiklio siekiama reikšmė 2029 m.</t>
  </si>
  <si>
    <t>NB! Pokyčių rodikliai turi būti susiję su VVG teritorijos situacijos analizės rodikliais, ypač rodikliais, kurie naudojami VVG teritorijos poreikiams pagrįsti (4 lape pateikto poreikių pagrindimo 4.4 punktas).</t>
  </si>
  <si>
    <t>Pildymo instrukcija (18 lapas)</t>
  </si>
  <si>
    <t>Pildymo instrukcija (17 lapas)</t>
  </si>
  <si>
    <t>Pildymo instrukcija (16 lapas)</t>
  </si>
  <si>
    <t>Pildymo instrukcija (14 lapas)</t>
  </si>
  <si>
    <t>Pildymo instrukcija (15 lapas)</t>
  </si>
  <si>
    <t>4-6 stulpeliai, pilkas laukas: Pokytis, kurio siekiama konkrečia VPS priemone įkeliamas automatiškai, kai yra pilnai užpildytas 10 lapo 10.12 punktas. Šiam pokyčiui kiekybiškai išreikšti pasirenkami pokyčių rodikliai, nurodomos jų pradinės ir siekiamos reikšmės. Kiekvienai VPS priemonei pateikiamas vienas pokyčio aprašymas (10 lapo 10.12 punktas). Kiekvienam pokyčiui nurodomas bent vienas kiekybinis pokyčio rodiklis (14 lapas).</t>
  </si>
  <si>
    <t>Pildymo instrukcija (13 lapas)</t>
  </si>
  <si>
    <t>Pildant baltus langelius nurodomas tik skaičius. Skaičiai įvedami be tarpų ir kitų simbolių. Galimi dešimtainiai skaičiai (centai skiriami kableliu). Maksimali reikšmė - 100 darbo vietų.</t>
  </si>
  <si>
    <t>Jei "Taip" nurodyta 13.5 punkte, pildomi 13.11-13.13 punktai. Šių trijų eilučių suma turi sutapti su 13.3 punkte nurodytu bendru darbo vietų skaičiumi.</t>
  </si>
  <si>
    <t>Jei "Taip" nurodyta 13.4 punkte, pildomi 13.7-13.9 punktai. Šių trijų eilučių suma turi sutapti su 13.3 punkte nurodytu bendru darbo vietų skaičiumi.</t>
  </si>
  <si>
    <t>Pildymo instrukcija (12 lapas)</t>
  </si>
  <si>
    <t>2 stulpelis užpildomas automatiškai (naudojami 7 lape pateikti VPS priemonių pavadinimai)</t>
  </si>
  <si>
    <t>Pagrindimo ilgis ribojamas (leidžiama ne daugiau kaip 300 simbolių).</t>
  </si>
  <si>
    <t>12.21</t>
  </si>
  <si>
    <t>12.22</t>
  </si>
  <si>
    <t>Kiekybinio tikslo pagrindimas</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</si>
  <si>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</si>
  <si>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</si>
  <si>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</si>
  <si>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</si>
  <si>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</si>
  <si>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</si>
  <si>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</si>
  <si>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</si>
  <si>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</si>
  <si>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</si>
  <si>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</si>
  <si>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</si>
  <si>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</si>
  <si>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</si>
  <si>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</si>
  <si>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</si>
  <si>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</si>
  <si>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</si>
  <si>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</si>
  <si>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</si>
  <si>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</si>
  <si>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</si>
  <si>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</si>
  <si>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</si>
  <si>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</si>
  <si>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</si>
  <si>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</si>
  <si>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</si>
  <si>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</si>
  <si>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</si>
  <si>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</si>
  <si>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</si>
  <si>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</si>
  <si>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</si>
  <si>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</si>
  <si>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</si>
  <si>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</si>
  <si>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</si>
  <si>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</si>
  <si>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</si>
  <si>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</si>
  <si>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</si>
  <si>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</si>
  <si>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</si>
  <si>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</si>
  <si>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</si>
  <si>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</si>
  <si>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</si>
  <si>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</si>
  <si>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</si>
  <si>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</si>
  <si>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</si>
  <si>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</si>
  <si>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</si>
  <si>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</si>
  <si>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</si>
  <si>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</si>
  <si>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</si>
  <si>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</si>
  <si>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</si>
  <si>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</si>
  <si>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</si>
  <si>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</si>
  <si>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</si>
  <si>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</si>
  <si>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</si>
  <si>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</si>
  <si>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</si>
  <si>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</si>
  <si>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</si>
  <si>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</si>
  <si>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</si>
  <si>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</si>
  <si>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</si>
  <si>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</si>
  <si>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</si>
  <si>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</si>
  <si>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12.100</t>
  </si>
  <si>
    <t>12.101</t>
  </si>
  <si>
    <t>12.102</t>
  </si>
  <si>
    <t>12.103</t>
  </si>
  <si>
    <t>12.104</t>
  </si>
  <si>
    <t>12.105</t>
  </si>
  <si>
    <t xml:space="preserve">3 stulpelis užpildomas automatiškai (naudojamos 11 lape pateiktos siekiamos rodiklių reikšmės). R.3 rodiklio reikšmės perkeliamos iš 11 lapo 1 lentelės, R.37 rodiklio reikšmės perkeliamos iš 11 lapo 2 lentelės, R.39 rodiklio reikšmės perkeliamos iš 11 lapo 3 lentelės, R.41 rodiklio reikšmės perkeliamos iš 11 lapo 4 lentelės, R.42 rodiklio reikšmės perkeliamos iš 11 lapo 5 lentelės. </t>
  </si>
  <si>
    <t>Pagrindimo ilgis</t>
  </si>
  <si>
    <r>
      <t xml:space="preserve">Pagrindime prašome nurodyti, kaip nustatyti rodiklio siekiama reikšmė VPS priemonės lygiu. Pagrindimo pavyzdys (rodiklis R.3, siekiama reikšmė - 10 ūkių): </t>
    </r>
    <r>
      <rPr>
        <i/>
        <sz val="11"/>
        <rFont val="Calibri"/>
        <family val="2"/>
        <scheme val="minor"/>
      </rPr>
      <t>Pagal priemonę planuojama paremti 10 projektų. Vieną projektą įgyvendins vienas ūkis. Skaitmeninių ūkininkavimo technologijų diegimas yra privalomas visuose pagal priemonę finansuojamuose vietos projektuose, todėl 10 projektų reiškia 10 ūkių.</t>
    </r>
  </si>
  <si>
    <t xml:space="preserve">Šiame lape prašome pateikti informaciją apie tai, kaip apskaičiavote pasirinktų ES bendrųjų rezultato rodiklių (R.3, R.37, R.39, R.41 ir R.42) siekiamas reikšmes kiekvienos VPS priemonės lygiu. </t>
  </si>
  <si>
    <t xml:space="preserve">Prašome užpildyti baltus langelius 4 stulpelyje (tiek langelių, kiek yra VPS priemonių, kurioms taikomas atitinkamas rodiklis). Pavyzdžiui, jei R.3 rodiklis taikomas vienai VPS priemonei, tai reikia užpildyti vieną langelį. </t>
  </si>
  <si>
    <t>Įsitikinkite, kad klaidų tikrinimo stulpelyje nėra klaidų, t. y. pagrindimai pateikti visiems rodikliams, kurių reikšmė 3 stulpelyje yra didesnė už 0.</t>
  </si>
  <si>
    <t>Pildymo instrukcija (11 lapas)</t>
  </si>
  <si>
    <t>Prašome užpildyti tik tas lenteles, kurios skirtos Jūsų pasirinktiems rodikliams. Pavyzdžiui, jei VPS prisidės prie 3 ES bendrųjų rezultato rodiklių (R.37, R.39 ir R.42), o VPS rodiklių nenusimatėte, reikia užpildyti tris lenteles (2 lentelę, 3 lentelę ir 5 lentelę).</t>
  </si>
  <si>
    <t>ES bendriesiems rezultato rodikliams skirtos lentelės yra mėlynos, o VPS rodikliams skirtos lentelės yra žalios.</t>
  </si>
  <si>
    <t>Ar rodiklis taikomas VPS priemonei?</t>
  </si>
  <si>
    <t>Visos lentelės yra vienodos, išskyrus 2 lentelę, kurioje yra dvi papildomos eilutės (11.21 ir 11.22 punktai).</t>
  </si>
  <si>
    <t xml:space="preserve">Iš pradžių prašome užpildyti 3-22 stulpelius visų lentelių eilutėje "Kiekybinis tikslas iki 2029 m.". Pildomi tie eilutės langeliai, virš kurių esančioje eilutėje "Ar rodiklis taikomas VPS priemonei?" nurodyta "Taip". </t>
  </si>
  <si>
    <t>Ar aktualus darbo vietų paskirstymas pagal lytį?</t>
  </si>
  <si>
    <t>Ar aktualus darbo vietų paskirstymas pagal amžių?</t>
  </si>
  <si>
    <t>Užpildžius 3-22 stulpelius visose konkrečiai VPS aktualiose lentelėse, prašome pereiti prie 2 stulpelio pildymo. Šiame stulpelyje reikia nurodyti metines kiekvienos rodiklio reikšmes. Jos nurodomos visai VPS, o ne atskiroms priemonėms. Pavyzdžiui, jei planuojama sukurti 20 darbo vietų (5 darbo vietas pagal 1 priemonę ir 15 darbo vietų pagal 2 priemonę), 2 stulpelyje reikia nurodyti, kada šios darbo vietos turėtų būti sukurtos (pavyzdžiui, 10 darbo vietų 2025 m. ir 10 darbo vietų 2026 m.). 2030 ir 2031 m. langeliai nepildomi.</t>
  </si>
  <si>
    <t>Skaičių įvedimo taisyklės:</t>
  </si>
  <si>
    <t>2 stulpelis, 2 lentelė: Galima įvesti ir dešimtainius skaičius. Didžiausias galimas skaičius yra 1000.</t>
  </si>
  <si>
    <t xml:space="preserve">Pabaigoje įsitikinkite, kad kiekvienos lentelės klaidų tikrinimo eilutėje nėra klaidų, t. y. eilutėje "Kiekybinis tikslas iki 2029 m." nurodyta reikšmė ir 2024-2029 m. rodiklio reikšmių suma eilutėje "Iš viso" sutampa. </t>
  </si>
  <si>
    <t>3-22 stulpeliai, 2 lentelė: Galima įvesti ir dešimtainius skaičius (pavyzdžiui, 5,5). Didžiausias galimas skaičius - 100.</t>
  </si>
  <si>
    <t>3-22 stulpeliai, 4-15 lentelės: Galima įvesti tik sveikus skaičius. Didžiausias galimas skaičius - 100 000.</t>
  </si>
  <si>
    <t>2 stulpelis, 1 lentelė ir 3-15 lentelės: Galima įvesti tik sveikus skaičius. Didžiausias galimas skaičius - 100 000.</t>
  </si>
  <si>
    <t>3-22 stulpeliai, 1 ir 3 lentelės: Galima įvesti tik sveikus skaičius. Didžiausias galimas skaičius - 50.</t>
  </si>
  <si>
    <t>Šiame lape prašome nurodyti ES bendrųjų rezultato rodiklių ir VPS rodiklių siekiamas reikšmes kiekvienos VPS priemonės lygiu. Šis lapas pildomas tik pilnai užpildžius 10 lapo 10.48-10.64 punktus (juose nurodoma, kurie rodikliai taikomi kiekvienai VPS priemonei).</t>
  </si>
  <si>
    <t>Pildant 2 lentelės 3-22 stulpelius papildomai reikia užpildyti eilutes "Ar aktualus darbo vietų paskirstymas pagal lytį?" ir "Ar aktualus darbo vietų paskirstymas pagal amžių?" (pasirinkti iš sąrašo reikšmę "Taip" arba "Ne"). Reikšmė "Taip" reiškia, kad pagal konkrečią VPS priemonę taikomas reikalavimas darbo vietas kurti tam tikro amžiaus arba lyties asmenims. NB! Šiose eilutėse pateikta informacija apie taikomą darbo vietų paskirstymą pagal amžių ar lytį turi sutapti su VPS priemonių aprašymo 10.41-10.46 punktuose pateikta informacija. Pasirinkus "Taip" būtina užpildyti atitinkamai VPS priemonei skirtą stulpelį 13 lape.</t>
  </si>
  <si>
    <t>VVG kodas (4 didžiosios raidės)</t>
  </si>
  <si>
    <t>Pildymo instrukcija (2 lapas)</t>
  </si>
  <si>
    <t xml:space="preserve">1.1 punkte nurodykite pilną VVG pavadinimą, 1.2 punkte - VVG kodą (4 didžiosios raidės). </t>
  </si>
  <si>
    <t>Užpildykite baltus langelius 1.1-1.4 bei 1.10.1-1.10.2 punktuose. Geltoname langelyje 1.5 punkte pasirinkite "Taip", jei VPS yra teminė.</t>
  </si>
  <si>
    <t>Pildymo instrukcija (1 lapas)</t>
  </si>
  <si>
    <t>3 stulpelis: Kitas informacijos šaltinis galimybėms ir grėsmėms pagrįsti numeruojami VPS I dalyje (Word) atliekant situacijos analizę, pavyzdžiui, 1 informacijos šaltinis, 2 informacijos šaltinis ir t.t.). Tai gali būti eksperto nuomonė, aukštesnio lygio strateginis dokumentas, mokslinis tyrimas, VVG teritorijos gyventojų nuomonė (pasiektas konsensusas tam tikru klausimu) ar pan. Situacijos analizėje turi būti nurodyta konkrečiai, kokio eksperto nuomonė, koks strateginis dokumentas ir pan.</t>
  </si>
  <si>
    <t>2 ir 3 stulpeliai užpildomi atlikus VVG teritorijos situacijos analizę (parengtus VPS I dalies 2 skyrių). Rekomenduojame SSGG teiginius formuluoti taip, kad visas teiginys tilptų į 1-2 eilutes. Maksimalus SSGG teiginio ilgis yra 100 simbolių.</t>
  </si>
  <si>
    <t>Pildymo instrukcija (3 lapas)</t>
  </si>
  <si>
    <t>Jei VPS įgyvendinimo metu iškyla poreikis įtraukti naujas VPS priemones, pakeitimai atliekami šiame lape (įrašoma nauja priemonė ir atitinkamai užpildomi 8-15 lapai).</t>
  </si>
  <si>
    <t>Pildymo instrukcija (7 lapas)</t>
  </si>
  <si>
    <t>Jei VPS įgyvendinimo metu iškyla poreikis įtraukti naujus poreikius, pakeitimai atliekami šiame lape (įrašomas naujas poreikis ir atitinkamai užpildomi 2, 4 ir 9 lapai bei patikslinama 13 lape pateikta informacija.</t>
  </si>
  <si>
    <t>Šiame lape pateikiamas VVG teritorijos poreikių sąrašas. Ši informacija naudojama 2 lape, 4 lape ir 9 lape.</t>
  </si>
  <si>
    <t>Rekomenduojamas poreikio ilgis - ne daugiau kaip 70 simbolių (t. y., kad tilptų į vieną eilutę). Maksimalus leidžiamas ilgis - ne daugiau kaip 150 simbolių.</t>
  </si>
  <si>
    <t>Pildymo instrukcija (4 lapas)</t>
  </si>
  <si>
    <t>Pildymo instrukcija (5 lapas):</t>
  </si>
  <si>
    <t>Užpildykite 3 stulpelį. Prie kiekvieno BŽŪP tikslo nurodykite, ar jis bus įgyvendinamas VVG teritorijoje (pasirinkite "Taip", jei bus įgyvendinamas).</t>
  </si>
  <si>
    <r>
      <t xml:space="preserve">4-6 ir 9 tikslai gali būti pasirenkami įgyvendinti </t>
    </r>
    <r>
      <rPr>
        <b/>
        <sz val="11"/>
        <color theme="1"/>
        <rFont val="Calibri"/>
        <family val="2"/>
        <scheme val="minor"/>
      </rPr>
      <t xml:space="preserve">horizontaliai </t>
    </r>
    <r>
      <rPr>
        <sz val="11"/>
        <color theme="1"/>
        <rFont val="Calibri"/>
        <family val="2"/>
        <charset val="186"/>
        <scheme val="minor"/>
      </rPr>
      <t xml:space="preserve">(t. y. prie 8 tikslo arba kompleksinio tikslo prisidedančiose VPS priemonėse papildomai taikant reikalavimus, kurie užtikrintų vietos projektų indėlį į 4, 5, 6 arba 9 tikslo įgyvendinimą). Tokiu atveju suteikiami papildomi atrankos balai. Šiuos tikslus taip pat galima įgyvendinti </t>
    </r>
    <r>
      <rPr>
        <b/>
        <sz val="11"/>
        <color theme="1"/>
        <rFont val="Calibri"/>
        <family val="2"/>
        <scheme val="minor"/>
      </rPr>
      <t>vertikaliai</t>
    </r>
    <r>
      <rPr>
        <sz val="11"/>
        <color theme="1"/>
        <rFont val="Calibri"/>
        <family val="2"/>
        <charset val="186"/>
        <scheme val="minor"/>
      </rPr>
      <t xml:space="preserve">, t. y. numatyti atskiras VPS priemones, kurioms šie tikslai yra pagrindiniai. Pavyzdžiui, galima numatyti vieną priemonę 4 tikslo ir vieną priemonę 9 tikslo įgyvendinimui, tačiau papildomi balai VPS atrankos metu suteikiami tik data, kai visos VPS priemonės prisideda prie atitinkamų tikslų. VPS galima derinti abu šių tikslų įgyvendinimo būdus, t. y. daliai VPS priemonių šiuos tikslus numatyti kaip pagrindinius (vertikalius), o daliai - kaip papildomus (horizontalius). </t>
    </r>
  </si>
  <si>
    <t>Pildymo instrukcija (6 lapas)</t>
  </si>
  <si>
    <t>VPS turi prisidėti prie 8 konkretaus tikslo įgyvendinimo ir kompleksinio tikslo įgyvendinimo (jei pasirenkama siekti rodiklio R.3). VPS turi būti numatyta priemonių, kurioms šie BŽŪP tikslai yra pagrindiniai (pagrindinis BŽŪP tikslas kiekvienai VPS priemonei nurodomas priemonės aprašymo 10.5 punkte).</t>
  </si>
  <si>
    <t xml:space="preserve">4 stulpelis užpildomas automatiškai, kai yra užpildytas 8 lapas. </t>
  </si>
  <si>
    <t>Pildymo instrukcija (8 lapas)</t>
  </si>
  <si>
    <t>Pildymo instrukcija (9 lapas)</t>
  </si>
  <si>
    <t>Visuose langeliuose iš anksto nurodyta reikšmė "Ne".</t>
  </si>
  <si>
    <t>Įsitikinkite, kad klaidų tikrinimo stulpelyje nėra klaidų, t. y. 3 stulpelio reikšmė ne daugiau kaip 3.</t>
  </si>
  <si>
    <t>4-23 stulpeliuose pasirinkite "Taip", jei atitinkama VPS priemonė prisideda prie VVG teritorijos poreikio patenkinimo. Viena priemonė gali prisidėti prie 1-3 poreikių tenkinimo. Aprašant pokyčius, kurių siekiama atitinkama VPS priemone (10 lapo 10.12 punkte ir 13 lape), turi būti naudojami su atitinkamu poreikiu susiję pokyčių rodikliai. Su poreikiu susiję rodikliai nurodomi 4 lapo 4.4 punkte, tie patys rodikliai gali būti naudojami 13 lape kaip kiekybiniai pokyčių rodikliai.</t>
  </si>
  <si>
    <t>Įsitikinkite, kad klaidų tikrinimo stulpelyje (24 stulpelis) nėra klaidų, t. y. 3 stulpelio reikšmė ne daugiau kaip 3.</t>
  </si>
  <si>
    <t>SO9. Gerinti Sąjungos žemės ūkio atsaką į visuomenės poreikius, susijusius su maistu ir sveikata, mažinti maisto atliekų kiekį, gerinti gyvūnų gerovę ir kovoti su atsparumu antimikrobinėms medžiagoms</t>
  </si>
  <si>
    <t>* Pilna 9 konkretaus tikslo formuluotė yra tokia: Gerinti Sąjungos žemės ūkio atsaką į visuomenės poreikius, susijusius su maistu ir sveikata, įskaitant aukštos kokybės, saugų ir maistingą maistą, pagamintą tvariu būdu, mažinti maisto atliekų kiekį, gerinti gyvūnų gerovę ir kovoti su atsparumu antimikrobinėms medžiagoms.</t>
  </si>
  <si>
    <t>Priemonių, kurioms tikslas yra pagrindinis, skaičius</t>
  </si>
  <si>
    <t>5 stulpelis užpildomas automatiškai, kai yra užpildytas 10 lapas (10.5 punktas).</t>
  </si>
  <si>
    <t>Priemonių, kurios tikslą įgyvendina horizontaliai, skaičius</t>
  </si>
  <si>
    <t>6 stulpelis užpildomas automatiškai, kai yra užpildytas 10 lapas (10.6-10.9 punktai).</t>
  </si>
  <si>
    <t>Iš viso įgyvendina BŽŪP tikslų</t>
  </si>
  <si>
    <t>Pastabos ŽŪM</t>
  </si>
  <si>
    <t>7 lape paslėptas L stulpelis (naudoja formulė F stulpelyje).</t>
  </si>
  <si>
    <t>11 lape paslėptas Y stulpelis (naudoja formulė D-W stulpeliuose).</t>
  </si>
  <si>
    <t>VVG pildo stulpelius nuo 2 iki 21 (tiek stulpelių, kiek planuoja priemonių). Priemonės aprašymą sudaro 6 dalys (žymimos raidėmis nuo A iki F) ir 75 eilutės, iš kurių 13 - nepildomos, 5 - užsipildo automatiškai, 35 eilučių reikšmės pasirenkamos iš sąrašo (iš jų 32 eilutėse sąrašas yra taip/ne tipo), 3 eilutėse nurodomi tik skaičiai (paramos suma priemonei ir planuojamų paremti projektų skaičius), o 19 eilučių įvedamas laisvas tekstas (iš jų 11 eilučių privaloma užpildyti, o 8 pildomos pasirinktinai).</t>
  </si>
  <si>
    <t>Lapas užrakintas, nepildomas. Lape pateiktą informaciją tikslinti gali tik formos rengėjai.</t>
  </si>
  <si>
    <t>Rodiklis</t>
  </si>
  <si>
    <t>Užsipildo automatiškai</t>
  </si>
  <si>
    <t>Pasirinkite iš sąrašo. Jei priemonė įgyvendina kelis BŽŪP tikslus (jie nurodomi 8 lape), šioje eilutėje reikia pasirinkti vieną (pagrindinį). Priemonės sąsaja su kitais pasirinktais BŽŪP tikslais atskleidžiama pildant priemonės aprašymo 10.6-10.9 punktus (juose nurodoma, prie kurių BŽŪP tikslų priemonė prisidės horizontaliai) ir E ir F dalis (juose nurodomi visi rodikliai, prie kurių prisidės VPS priemonė). VPS rodikliai gali būti susiję su BŽŪP 1-3 ir 7 tikslais.</t>
  </si>
  <si>
    <t>Pasirinkite iš sąrašo. Galimi 3 variantai: 1) "Taip, privalomai" (kai reikalavimas bus taikomas visiems priemonės projektams, pavyzdžiui, kaip tinkamumo sąlyga); 2) "Taip, pasirinktinai" (kai pareiškėjai turės galimybę pasirinkti, ar atsižvelgti į reikalavimą, arba reikalavimas bus taikomas tik daliai kvietimų ar vietos projektų, pavyzdžiui, suteikiant papildomus atrankos balus); 3) "Ne" (kai reikalavimas neaktualus arba netaikomas).</t>
  </si>
  <si>
    <t>Pasirinkite taip arba ne.</t>
  </si>
  <si>
    <t>Pasirinkite taip arba ne. Šie projektai prisideda prie BŽŪP 3 konkretaus tikslo. Jei pagal VPS priemonę finansuojami tokie projektai, priemonė galėtų siekti VVG pasirinktų produkto ir (arba) rezultato rodiklių, susijusių su BŽŪP 3 konkrečiu tikslu (galima rinktis SP reglamento 1 priede nurodytus rodiklius).</t>
  </si>
  <si>
    <t>Pasirinkite taip arba ne.  Šie projektai prisideda prie BŽŪP 4 konkretaus tikslo. Jei pagal VPS priemonę finansuojami tokie projektai, priemonė galėtų siekti VVG pasirinktų produkto ir (arba) rezultato rodiklių, susijusių su BŽŪP 4 konkrečiu tikslu (galima rinktis SP reglamento 1 priede nurodytus rodiklius).</t>
  </si>
  <si>
    <t>Pasirinkite taip arba ne. Šie projektai prisideda prie BŽŪP 4 konkretaus tikslo. Jei pagal VPS priemonę finansuojami tokie projektai, priemonė galėtų siekti VVG pasirinktų produkto ir (arba) rezultato rodiklių, susijusių su BŽŪP 4 konkrečiu tikslu (galima rinktis SP reglamento 1 priede nurodytus rodiklius).</t>
  </si>
  <si>
    <t>Pasirinkite taip arba ne. Šie projektai prisideda prie BŽŪP 8 konkretaus tikslo. Jei pagal VPS priemonę finansuojami tokie projektai, priemonė turėtų siekti rodiklio R.37.</t>
  </si>
  <si>
    <t>Pasirinkite taip arba ne. Šie projektai prisideda prie BŽŪP 8 konkretaus tikslo. Jei pagal VPS priemonę finansuojami tokie projektai, priemonė turėtų siekti rodiklio R.39.</t>
  </si>
  <si>
    <t>Pasirinkite taip arba ne. Šie projektai prisideda prie BŽŪP 8 konkretaus tikslo. Jei pagal VPS priemonę finansuojami tokie projektai, priemonė galėtų siekti rodiklio R.38 (žr. SP reglamento 1 priedą).</t>
  </si>
  <si>
    <t>Pasirinkite taip arba ne. Šie projektai prisideda prie BŽŪP 8 konkretaus tikslo. Jei pagal VPS priemonę finansuojami tokie projektai, priemonė turėtų siekti rodiklio R.41.</t>
  </si>
  <si>
    <t>Pasirinkite taip arba ne. Šie projektai prisideda prie BŽŪP 8 konkretaus tikslo. Jei pagal VPS priemonę finansuojami tokie projektai, priemonė turėtų siekti rodiklio R.42.</t>
  </si>
  <si>
    <t>Pasirinkite taip arba ne. Jei šis tikslas yra pagrindinis priemonės tikslas, kurį nurodėte 10.5 punkte, šioje eilutėje galima rinktis "Ne".</t>
  </si>
  <si>
    <t>Nurodykite tik skaičių (sumą) be tarpų. Galimi dešimtainiai skaičiai (centai atskiriami kabeliu). Maksimali suma - 2 000 000. Šiame punkte pateikti duomenys naudojami 7 lape, o iš jo - ir kituose lapuose (15, 16, 17).</t>
  </si>
  <si>
    <t>Laisvas tekstas (ne daugiau kaip 1000 simbolių). Nurodykite priemonės tikslą ir kaip priemonė siejasi su 10.5 punkte nurodytu pagrindiniu BŽŪP tikslu. Jei priemonė įgyvendina 8 konkretų tikslą, paaiškinkite, su kokiais šio tikslo siekiais (ekonominis augimas, darbo vietų kūrimas, vietos plėtra, socialinė įtrauktis, lyčių lygybė, bioekonomika, tvari miškininkystė) ir rezultato rodikliais siejasi priemonė. Aprašykite problemą, iliustruojant kiekybiniais duomenimis ir rodikliais. Pagrįskite intervencijos logiką (kokios problemos priežastys, ar priemonė padės pašalinti problemos priežastis ir pan.). Jei VPS teminė, nurodykite, kaip priemonė siejasi su pasirinkta VPS tema.</t>
  </si>
  <si>
    <t>Laisvas tekstas (ne daugiau kaip 500 simbolių). Aprašykite pokytį, kurio siekiama šia VPS priemone. Nurodykite, kokiu mastu priemonė prisidės problemos sprendimo, VVG teritorijos poreikių patenkinimo (VVG teritorijos poreikiai, kuriuos siekiama patenkinti konkrečia VPS priemone, nurodyti 9 lape). Teiginius iliustruokite kiekybiniais duomenimis ir rodikliais.</t>
  </si>
  <si>
    <t>Laisvas tekstas (ne daugiau kaip 500 simbolių). Pildoma, jei 10.6 punkte nurodyta "Taip". Nurodykite, kokie vietos projektams taikomi reikalavimai užtikrins, kad pagal priemonę finansuojami projektai prisidėtų prie 4 konkretaus tikslo įgyvendinimo, kokių su 4-uoju tikslu susijusių pokyčių ir (arba) rodiklių siekiama įgyvendinant šią VPS priemonę. Jei 10.6 punkte nurodėte "Ne", šioje eilutėje įrašykite "Netaikoma".</t>
  </si>
  <si>
    <t>Laisvas tekstas (ne daugiau kaip 500 simbolių). Pildoma, jei 10.7 punkte nurodyta "Taip". Nurodykite, kokie vietos projektams taikomi reikalavimai užtikrins, kad pagal priemonę finansuojami projektai prisidėtų prie 5 konkretaus tikslo įgyvendinimo, kokių su 5-uoju tikslu susijusių pokyčių ir (arba) rodiklių siekiama įgyvendinant šią VPS priemonę. Jei 10.7 punkte nurodėte "Ne", šioje eilutėje įrašykite "Netaikoma".</t>
  </si>
  <si>
    <t>Laisvas tekstas (ne daugiau kaip 300 simbolių). Nurodykite, kokie vietos projektams taikomi reikalavimai užtikrins, kad projektai prisidėtų prie partnerystės principo įgyvendinimo.</t>
  </si>
  <si>
    <t>Laisvas tekstas (ne daugiau kaip 300 simbolių). Jei 10.32 punkte pasirinkote "Taip", nurodykite, kokiu būdu užtikrinsite, kad pagal priemonę finansuojami projektai apimtų visas VVG teritorijos seniūnijas, kokie situacijos analizėje pateikti duomenys rodo, kad yra poreikis ar potencialas projektus įgyvendinti visose VVG teritorijos seniūnijose. Jei pasirinkote "Ne", paaiškinkite, kodėl neaktualu pagal šią priemonę finansuojamus projektus įgyvendinti visose VVG teritorijos seniūnijose.</t>
  </si>
  <si>
    <t>Laisvas tekstas (ne daugiau kaip 500 simbolių). Pildoma, jei 10.8 punkte nurodyta "Taip". Nurodykite, kokie vietos projektams taikomi reikalavimai užtikrins, kad pagal priemonę finansuojami projektai prisidėtų prie 6 konkretaus tikslo įgyvendinimo, kokių su 6-uoju tikslu susijusių pokyčių ir (arba) rodiklių siekiama įgyvendinant šią VPS priemonę. Jei 10.8 punkte nurodėte "Ne", šioje eilutėje įrašykite "Netaikoma".</t>
  </si>
  <si>
    <t>Laisvas tekstas (ne daugiau kaip 500 simbolių). Pildoma, jei 10.9 punkte nurodyta "Taip". Nurodykite, kokie vietos projektams taikomi reikalavimai užtikrins, kad pagal priemonę finansuojami projektai prisidėtų prie 9 konkretaus tikslo įgyvendinimo, kokių su 9-uoju tikslu susijusių pokyčių ir (arba) rodiklių siekiama įgyvendinant šią VPS priemonę. Jei 10.9 punkte nurodėte "Ne", šioje eilutėje įrašykite "Netaikoma".</t>
  </si>
  <si>
    <t>EILUTĖ NEPILDOMA.</t>
  </si>
  <si>
    <t>Pasirinkimo pagrindimas (jei taip, kaip bus užtikrinta)</t>
  </si>
  <si>
    <t>Rekomenduojama puslapio padėtis spausdinant lapo turinį</t>
  </si>
  <si>
    <t>stačiai</t>
  </si>
  <si>
    <t>gulsčiai</t>
  </si>
  <si>
    <t>nespausdinama</t>
  </si>
  <si>
    <t>Puslapių skaičius pagal paruoštą maketą</t>
  </si>
  <si>
    <t>4 (jei poreikių ne daugiau kaip 12) arba 6</t>
  </si>
  <si>
    <t>Ar aktualu fiksuoti eilutę ir stulpelį lapo pradžioje</t>
  </si>
  <si>
    <t>ne</t>
  </si>
  <si>
    <t>taip</t>
  </si>
  <si>
    <t>Spausdinimui skirta 11 lapo versija.</t>
  </si>
  <si>
    <t>VVG užpildo 9 langelius (įvedami keli skaičiai, pasirenkama, ar VPS yra teminė).</t>
  </si>
  <si>
    <t>VVG nurodo SSGG teiginius (laisvas tekstas) ir susieja (taip, ne) juos su VVG teritorijos poreikiais (poreikiai pasirodo, kai užpildomas 3 lapas).</t>
  </si>
  <si>
    <t>VVG pateikia poreikių sąrašą (laisvas tekstas). Poreikių pavadinimai automatiškai persikelia į visus lapus, kuriuose jie bus reikalingi.</t>
  </si>
  <si>
    <t>Užpildomi du langeliai ir (jei aktualu) sudaromas VPS rodiklių sąrašas (E dalis).</t>
  </si>
  <si>
    <t>VVG nurodo priemonių pavadinimus (laisvas tekstas) ir kiekvienos priemonės rūšį (rūšis pasirenkama iš sąrašo). Priemonių pavadinimai automatiškai persikelia į visus lapus, kuriuose jie bus reikalingi.</t>
  </si>
  <si>
    <t>Pasirenkama iš sąrašo (taip, ne), kurie BŽŪP tikslai aktualūs.</t>
  </si>
  <si>
    <t>Lapą sudaro 15 lentelių (tiek, kiek maksimaliai gali būti rodiklių). VVG pildo tik tas lenteles, kurios aktualios dėl pasirinktų rodiklių. Galima rinktis iš 5 ES bendrųjų rezultato rodiklių ir nusimatyti iki 10-ties VPS rodiklių. VPS rodikliai neprivalomi. Įvedami skaičiai - nurodomos siekiamos rodiklių reikšmės VPS priemonių lygiu ir metiniai tikslai (tik VPS lygiu).</t>
  </si>
  <si>
    <t>VVG pateikia informaciją apie tai, kaip nustatytos siekiamos rodiklių reikšmės. Pavyzdžiui, jei R.37 taikomas 5 VPS priemonėms, pagrindimą reikia pateikti 5-iuose langeliuose - prie kiekvienos priemonės (iš viso 5 pagrindimai). Pagrindimas gali būti vienodas.</t>
  </si>
  <si>
    <t>Pildoma, jei siekiama, kad būtų kuriamos darbo vietos tam tikros lyties ar amžiaus asmenims. Jei neaktualu, pildyti nereikia. Veikia sufleris, kai yra pilnai užpildyta 11 lapo 2 lentelė.</t>
  </si>
  <si>
    <t>VVG pateikia kiekybinį pokyčių pagrindimą (nurodo pokyčių rodiklius, jų pradines ir siekiamas reikšmes). Pokyčių aprašymai persikelia iš VPS priemonių aprašymo (10.12 eilutės). Prie kiekvienos VPS priemonės nurodomi su pokyčiu susiję VVG teritorijos poreikiai (poreikiai pasirenkami iš sąrašo). NB! Svarbu pasirinkti tuos poreikius, kurie buvo susieti su atitinkama VPS priemone pildant 9 lapą.</t>
  </si>
  <si>
    <t>VVG užpildo 12 baltų langelių - paskirsto išlaidas pamečiui (VVG bendradarbiavimo projektų ir VPS administravimo).</t>
  </si>
  <si>
    <t>VVG nurodo kolegialaus valdymo organo narių skaičių ir pasiskirstymą pagal sektorius, lytį, amžių). Įveda skaičius.</t>
  </si>
  <si>
    <t>Teksto pobūdis</t>
  </si>
  <si>
    <t>trumpas</t>
  </si>
  <si>
    <t>Langelių, kuriuose reikia įvesti laisvą tekstą</t>
  </si>
  <si>
    <t>Langelių, kuriuose reikia įvesti skaičius</t>
  </si>
  <si>
    <t>Langelių, kurių reikšmes reikia rinktis iš sąrašo</t>
  </si>
  <si>
    <t>pagrindimai</t>
  </si>
  <si>
    <t>nėra</t>
  </si>
  <si>
    <t>iki 20</t>
  </si>
  <si>
    <t>iki 3 vienai priemonei</t>
  </si>
  <si>
    <t>iki 3 vienam SSGG teiginiui</t>
  </si>
  <si>
    <t>iki 40</t>
  </si>
  <si>
    <t>8 vienam poreikiui</t>
  </si>
  <si>
    <t>iki 2 vienai priemonei</t>
  </si>
  <si>
    <t>iki 5 vienai priemonei</t>
  </si>
  <si>
    <t>apie 10 vienai lentelei</t>
  </si>
  <si>
    <t>3-5 vienam rodikliui (5 rodikliai)</t>
  </si>
  <si>
    <t>6 vienai priemonei</t>
  </si>
  <si>
    <t>iki 9 vienai priemonei</t>
  </si>
  <si>
    <t>3 vienai priemonei</t>
  </si>
  <si>
    <t>35 vienai priemonei</t>
  </si>
  <si>
    <t>iki 19 vienai priemonei</t>
  </si>
  <si>
    <t>VVG nurodo, kada planuojami kiekvienos priemonės kvietimai (paskirsto kvietimams kiekvienos priemonės paramos sumas). Kvietimai planuojami metų ketvirčių tikslumu. Grafikas preliminarus. VPS įgyvendinimo metu nekeičiamas. Konkretinamas rengiant metinius kvietimų planus.</t>
  </si>
  <si>
    <t>pildomas, mažai</t>
  </si>
  <si>
    <t>pildomas, vidutiniškai</t>
  </si>
  <si>
    <t>pildomas, daug</t>
  </si>
  <si>
    <t>0-10 (neprivalomi)</t>
  </si>
  <si>
    <t>nepildomas, skirtas spausdinti</t>
  </si>
  <si>
    <t>Galima įkelti į Word formą (derinant su bendruomene)</t>
  </si>
  <si>
    <t>neaktualu</t>
  </si>
  <si>
    <t>Aktualu derinti su bendruomene</t>
  </si>
  <si>
    <t>gal</t>
  </si>
  <si>
    <t>Lapai</t>
  </si>
  <si>
    <t>Reikia konvertuoti į PDF</t>
  </si>
  <si>
    <t>kelti į Word</t>
  </si>
  <si>
    <t xml:space="preserve">Šiame lape nurodomi VPS priemonių pavadinimai (2 stulpelis). Nurodžius priemonės pavadinimą 3 stulpelyje iš sąrašo pasirenkama kiekvienos priemonės rūšis. Visi kiti stulpeliai užsipildo automatiškai. 4, 5 ir 6 stulpeliai užsipildo, kai yra užpildytas 10 lapas. </t>
  </si>
  <si>
    <t>Pastabos dėl perkėlimo į Wordą</t>
  </si>
  <si>
    <t>ištrinti neaktualius stulpelius (priemones)</t>
  </si>
  <si>
    <t>Susijusių VVG teritorijos poreikių skaičius</t>
  </si>
  <si>
    <t>Pildymas, įvedamos informacijos kiekis</t>
  </si>
  <si>
    <t>Pasirinkite iš sąrašo (taip arba ne). Sąsaja nėra privaloma. Iš anksto nurodyta reikšmė "Ne". Pasirinkimas "Taip" reiškia, kad tenkinant poreikį bus siekiama atitinkamo rezultato rodiklio.</t>
  </si>
  <si>
    <t>5 vienam poreikiui</t>
  </si>
  <si>
    <t xml:space="preserve">Poreikius formuluokite kaip aukštesnio lygio tikslus arba siekiamus pokyčius, o ne kaip veiksmus (priemones). Poreikio formuluotę pradėkite veiksmažodžio bendratimi (pavyzdžiui, gerinti VVG teritorijos gyventojų užimtumo galimybes). Šis poreikis gali būti tenkamas įgyvendinant skirtingus veiksmus arba priemones (pavyzdžiui, kuriant naujus verslus, plėtojant esamus verslus ir kuriant papildomas darbo vietas, investuojant į gyventojų kvalifikacijos kėlimą, sudarant galimybes patogiau pasiekti nutolusias darbo vietas ir pan.). Poreikiai turėtų būti formuluojami taip, kad vienam poreikiui patenkinti būtų galima numatyti keletą skirtingų priemonių. Poreikiai neturėtų būti formuluojami kaip priemonių rūšys (pavyzdžiui, socialinių verslų kūrimas nėra poreikis, tai yra priemonė aukštesnio lygio tikslams arba pokyčiams pasiekti). </t>
  </si>
  <si>
    <t>VPS rodikliai (produkto, rezultato):</t>
  </si>
  <si>
    <t>VPS rodiklių taikymas priemonei:</t>
  </si>
  <si>
    <t>Laisvas tekstas (ne daugiau kaip 300 simbolių). Nurodykite, kokie vietos projektams taikomi reikalavimai užtikrins, kad pagal priemonę finansuojami projektai prisidėtų inovacijų diegimo vietos lygiu. Nurodykite, kas bus laikoma inovacija vietos lygiu (jei to nenurodėte priemonės aprašymo B dalyje). Jei reikalavimas diegti inovacijas bus taikomas pasirinktinai, nurodykite, kaip apskaičiavote pagal priemonę planuojamų paremti vietos projektų, skirtų inovacijoms vietos lygiu diegti, skaičių, kuris nurodytas 10.40 punkte.</t>
  </si>
  <si>
    <t xml:space="preserve">Nurodykite tik sveiką skaičių be tarpų. Maksimali reikšmė - 200. Šiame punkte pateikti duomenys naudojami 6 lape. Jei nebus remiami projektai, skirti inovacijoms vietos lygiu diegti, nurodykite 0. </t>
  </si>
  <si>
    <t>Laisvas tekstas (ne daugiau kaip 300 simbolių). Nurodykite, kaip apskaičiavote pagal priemonę planuojamų paremti projektų skaičių (pavyzdžiui, pagal maksimalią arba vidutinę paramos sumą ar pan.). Paaiškinkite skaičiavimus.</t>
  </si>
  <si>
    <t>Laisvas tekstas (ne daugiau kaip 150 simbolių). Nurodykite tinkamo (-ų) paramos gavėjo (-ų) teisinį statusą (juridinis asmuo arba fizinis asmuo) ir trumpai apibūdinkite tinkamo paramos gavėjo pobūdį (pvz., NVO, bendruomeninė organizacija, jaunimo organizacija, maža įmonė, ūkininkas ar kita).</t>
  </si>
  <si>
    <t>Tinkami pareiškėjai ir partneriai (jei taikomas reikalavimas projektus įgyvendinti su partneriais)</t>
  </si>
  <si>
    <t>Laisvas tekstas (ne daugiau kaip 300 simbolių). Nurodykite, kokios veiklos gali būti remiamos pagal priemonę (pavyzdžiui, įrangos įsigijimas, atnaujinimas, renginių, mokymų organizavimas ir kt.).</t>
  </si>
  <si>
    <t>Priemonės tikslinė grupė (pildoma, jei nesutampa su tinkamais pareiškėjais ir (arba) partneriais)</t>
  </si>
  <si>
    <t>Laisvas tekstas (ne daugiau kaip 50 simbolių). Nurodykite didžiausią paramos sumą (Eur), kuri gali būti skiriama vietos projektui įgyvendinti pagal šią priemonę. Paramos suma vienam vietos projektui negali viršyti 200 000 Eur. Užtikrinkite, kad didžiausia paramos suma vietos projektui ir numatomų pasiekti rodiklių reikšmė logiškai susijusi.</t>
  </si>
  <si>
    <t>Laisvas tekstas (ne daugiau kaip 150 simbolių). Pildykite, jei projekto pareiškėjai ir (arba) partneriai nėra galutiniai priemonės naudos gavėjai. Nurodykite tikslinę grupę žmonių, kurių problemų sprendimui ar poreikių tenkinimui skirta priemonė (pvz., socialiai pažeidžiamos grupės (senyvo amžiaus žmonės, negalią turintys asmenys), skurdo riziką patiriančios šeimos, daugiavaikės šeimos, kaimo bendruomenės, jaunimas). Nepildykite, jeigu tikslinė grupė sutampa su tinkamais pareiškėjais ir (arba) partneriais.</t>
  </si>
  <si>
    <t>Instrukcija:</t>
  </si>
  <si>
    <t>Šis lapas skirtas spausdinti arba konvertuoti į PDF.</t>
  </si>
  <si>
    <t>Pildymo instrukcija (10 lapas)</t>
  </si>
  <si>
    <t>2 (jei priemonių ne daugiau kaip 9) arba 4</t>
  </si>
  <si>
    <t>Lapas skirtas tik pildyti.</t>
  </si>
  <si>
    <t>VPS priemonių rodikliai ir metiniai tikslai</t>
  </si>
  <si>
    <r>
      <t>pildo VVG (laisvas tekstas su sufleriu arba be);</t>
    </r>
    <r>
      <rPr>
        <sz val="11"/>
        <color theme="8"/>
        <rFont val="Calibri"/>
        <family val="2"/>
        <scheme val="minor"/>
      </rPr>
      <t xml:space="preserve"> melsva spalva pateiktas bandomasis tekstas (jį galima ištrinti)</t>
    </r>
  </si>
  <si>
    <t>Bendra informacija (aktuali visiems Excel lapams):</t>
  </si>
  <si>
    <t>Baltuose langeliuose simbolių skaičius yra ribojamas (jei simbolių per daug, metamas klaidos pranešimas).</t>
  </si>
  <si>
    <t>Šio lapo apačioje reikia atnaujinti nacionalinių poreikių sąrašą (įkelti iš patvirtinto SP į geltonus stulpelius).</t>
  </si>
  <si>
    <t>pildymo instrukcijos ir klaidų tikrinimo rezultatai (turi būti nurodyta "Gerai", kiti pranešimai rodo klaidą), užrakinta</t>
  </si>
  <si>
    <t>Lapuose, kuriuos VPS priemonių pavadinimai nuspalvinti pilkai (8-10, 12, 14, 15), bus matoma tik ta priemonės pavadinimo dalis, kuri telpa į vieną eilutę. Todėl rekomenduojama, kad priemonių pavadinimai būtų ne ilgesni kaip 70 simbolių (maksimalus simbolių skaičius - 100).</t>
  </si>
  <si>
    <t>1.3-1.4 bei 1.10.1-1.10.2 punktuose įveskite tik sveikus skaičius be tarpų ir kitų simbolių. Metai nurodomi taip: 2022 (tik skaičius be raidės "m.").</t>
  </si>
  <si>
    <t>Užpildykite baltus langelius 2 ir 3 stulpeliuose ir geltonus langelius 5-24 stulpeliuose.</t>
  </si>
  <si>
    <t>1-3 ir 7 tikslai nėra privalomi, tačiau jie gali būti įgyvendinami, jei atliekant VVG teritorijos situacijos analizę nustatomi poreikiai, susiję su šiais tikslais, o VPS priemonėmis siekiama pokyčių, kurie siejasi su atitinkamais BŽŪP tikslais. Tokiu atveju tikslinga numatyti VPS produkto ir (arba) rezultato rodiklius, susijusius su šiais BŽŪP tikslais (VPS produkto ir rezultato rodikliai nurodomi 6 lape, o 10 lape jie susiejami su konkrečiomis VPS priemonėmis). Pasirinkus VPS įgyvendinti 1-3 ar 7 tikslus būtina numatyti bent po vieną VPS priemonę, kuriai atitinkamas tikslas būtų pagrindinis. Taip pat rekomenduojame su atitinkamais BŽŪP tikslais susijusius pokyčių rodiklius naudoti pokyčiams kiekybine išraiška apibrėžti (pokyčiai aprašomi 10 lape (10.12 punktas), o pokyčių rodikliai nurodomi 13 lape).</t>
  </si>
  <si>
    <t>Šiame lape nurodomi VVG pasirinktų rodiklių pavadinimai (pildomi  2 stulpelio 6.29-6.38 punktai) ir kiekvieno pasirinkto rodiklio tipas (P - produkto, R - rezultato, pildomi atitinkami 4 stulpelio punktai). VPS rodikliai nėra privalomi. VPS rodiklių kodai (1 stulpelis) generuojami automatiškai. VPS rodiklių reikšmės (3 stulpelis) nurodomos automatiškai, kai užpildomas 11 lapas.</t>
  </si>
  <si>
    <t>4-13 stulpeliuose pasirinkite "Taip", jei atitinkama VPS priemonė prisideda prie BŽŪP tikslo įgyvendinimo. Viena priemonė gali prisidėti prie 1-3 BŽŪP tikslų įgyvendinimo. Jei priemonė prisideda prie 3 BŽŪP tikslų įgyvendinimo, vienas tikslas bus pagrindinis priemonės tikslas (pavyzdžiui, 8 tikslas), vieną tikslą priemonė įgyvendins prisidėdama prie to tikslo rodiklių pasiekimo (pavyzdžiui, įgyvendinant kompleksinį tikslą prisidedama prie R.3 rodiklio), o vieną tikslą (pavyzdžiui, 4 tikslą) įgyvendins horizontaliai (per papildomus vietos projektams taikomus reikalavimus, susijusius su prisitaikymu ir klimato kaitos arba neigiamo poveikio klimatui mažinimu).</t>
  </si>
  <si>
    <t>Laisvas tekstas (ne daugiau kaip 300 simbolių). Jei 10.42 punkte pasirinkote "Taip", nurodykite, kokie vietos projektams taikomi reikalavimai užtikrins šio horizontalaus principo įgyvendinimą. Jei pasirinkote "Ne", šioje eilutėje įrašykite "Netaikoma".</t>
  </si>
  <si>
    <t>Laisvas tekstas (ne daugiau kaip 300 simbolių). Jei 10.45 punkte pasirinkote "Taip", nurodykite, kokie vietos projektams taikomi reikalavimai užtikrins šio horizontalaus principo įgyvendinimą. Jei pasirinkote "Ne", šioje eilutėje įrašykite "Netaikoma".</t>
  </si>
  <si>
    <t>Pasirinkite taip arba ne. Šie projektai prisideda prie BŽŪP kompleksinio tikslo. Jei pagal VPS priemonę finansuojami tokie projektai, priemonė galėtų siekti rodiklio R.3 arba VVG pasirinktų produkto ir (arba) rezultato rodiklių, susijusių su BŽŪP kompleksiniu tikslu (galima rinktis SP reglamento 1 priede nurodytus rodiklius).</t>
  </si>
  <si>
    <t>Laisvas tekstas (ne daugiau kaip 500 simbolių). Nurodykite bent du vietos projektų atrankos kriterijus, kurie, naudojant balų sistemą, bus taikomi siekiant atrinkti ir finansuoti geriausius (sukuriančius daugiausia pridėtinės vertės) vietos projektus. Vietos projektų atrankos kriterijais turi būti siekiama geriausios atitikties VVG teritorijos poreikiams, siekiamiems pokyčiams, įgyvendinamiems BŽŪP tikslams, priemonės tikslui, turi būti sudaromos vienodos sąlygos vietos projektų pareiškėjams. Tinkamais vietos projektų atrankos kriterijais gali būti: mažesni naujos darbo vietos sukūrimo kaštai, didesnis naujų darbo vietų skaičius, didesnis projekto naudos gavėjų skaičius, geresni vietos projekto pareiškėjo finansų valdymo gebėjimai ir pan. Netinkamais vietos projektų atrankos kriterijais laikomi kriterijai, kurių neįmanoma išmatuoti ir patikrinti (pvz., „vietos projektas turi ypatingos reikšmės VVG teritorijai“), taip pat diskriminuojamojo pobūdžio (pvz., „pareiškėjas yra VVG narys, dalyvaujantis ne mažiau kaip x metų VVG veikloje“, „pareiškėjas nėra anksčiau gavęs ES paramos“, „pareiškėjas – naujai įsteigtas juridinis asmuo“, „pareiškėjas – bendruomeninė organizacija“ (šis atrankos kriterijus gali būti laikomas tinkamu, jeigu VPS priemonės tikslai tiesiogiai susiję su bendruomeninio sektoriaus plėtra, o priemonės tiksline grupe aiškiai įvardytos bendruomeninės organizacijos).</t>
  </si>
  <si>
    <t>Kiekvienam rodikliui yra skirta atskira lentelė - iš viso 15 lentelių, nes VPS gali prisidėti prie 5-ių ES bendrųjų rezultato rodiklių (R.3, R.37, R.39, R.41, R.42) ir 10-ties VPS rodiklių. VPS rodikliai turi būti nurodyti 6 lape.</t>
  </si>
  <si>
    <t xml:space="preserve">Ši lentelė pildoma tik pilnai užpildžius 10 lapą (konkrečiai 10.41-10.46 punktus ir 10.50 punktą) ir 11 lapo 2 lentelę. Pilnai užpildžius minėtus 10 ir 11 lapo punktus šiame lape pradžioje veikia sufleris - nurodo, kuriuos baltus langelius reikia užpildyti. Jei sufleris ištrinamas, baltus langelius reikia pildyti tuose stulpeliuose, kuriuose 13.4 arba 13.5 punktuose nurodyta "Taip". </t>
  </si>
  <si>
    <t>Ši lentelė nėra privaloma. Ji pildoma tik tais atvejais, kai pagal VPS priemonę finansuojamas naujų darbo vietų kūrimas (prisidedama prie ES bendrojo rezultato rodiklio R.37) ir siekiama, kad darbo vietos būtų kuriamos tam tikro amžiaus ar lyties asmenims, t. y. siekiama prisidėti prie dviejų nacionalinių horizontaliųjų principų (jaunimas; moterų ir vyrų lygių galimybių skatinimas ir nediskriminavimas) įgyvendinimo. Pavyzdžiui, jei VVG planuoja 5 VPS priemones, tačiau tik pagal dvi priemones numatoma finansuoti darbo vietų kūrimą ir nei vienoje priemonėje prioritetas nėra teikiamas tam tikro amžiau ar lyties asmenims, šios lentelės pildyti nereikia.</t>
  </si>
  <si>
    <t>3 stulpelis, balti langeliai: Įrašykite pasirinktus pokyčių rodiklius ir jų matavimo vienetus. Skliaustuose prie kiekvieno rodiklio nurodykite duomenų šaltinį (pavyzdžiui, VVG teritorijos gyventojų apklausa, savivaldybės, seniūnijos duomenys, Lietuvos statistiko departamento duomenys ar kt.). Kiekvienam rodikliui 4 stulpelyje nurodykite pradinę reikšmę, 5 stulpelyje - pradinės reikšmės metus (pavyzdžiui, 2022 m.), o 6 stulpelyje - siekiamą reikšmę, t. y. reikšmę kurią planuojate pasiekti įgyvendindami VPS iki 2029 m.</t>
  </si>
  <si>
    <t xml:space="preserve">NB! Pokyčių rodikliai negali sutapti su bendraisiais produkto ir rezultato rodikliais, tačiau gali būti susiję loginiais ryšiais, pavyzdžiui, numatyta, kad pagal VPS priemonę bus sukurta 10 darbo vietų (rezultato rodiklis) ir dėl to planuojama, kad gyvenamojoje vietovėje ar seniūnijoje X išaugs socialiai integruotų asmenų skaičius, sumažės bedarbių skaičius arba tam tikras skaičius ar dalis žmonių turės nuolatinę, o ne sezoninę darbo vietą. </t>
  </si>
  <si>
    <t xml:space="preserve">Įsitikinkite, kad klaidų tikrinimo eilutėje ir stulpelyje nėra klaidų pranešimo, t. y.: 1) metinė VPS administravimo išlaidų dalis (proc. nuo visų VPS administravimo išlaidų) neviršija metinės vietos projektų įgyvendinimo išlaidų dalies (proc. nuo visų vietos projektų įgyvendinimo išlaidų); 2) 15 lape kvietimams paskirstyta visa kiekvienos priemonės paramos suma; 3) VPS administravimo ir VVG bendradarbiavimo projektų išlaidos paskirstytos 100 proc. Visos išlaidų sumos apima tik paramos lėšas. </t>
  </si>
  <si>
    <t>Lapas užsipildo automatiškai naudojant 4 lape pateiktus duomenis.</t>
  </si>
  <si>
    <t>Prieš spausdinant arba konvertuojant į PDF rekomenduojama pažymėti C stulpelį ir automatiškai priderinti eilučių aukštį įvesto teksto kiekiui (spausti mygtuką "Formatuoti" ir pasirinkti "Automatiškai priderinti eilutės aukštį").</t>
  </si>
  <si>
    <t>Lapas užsipildo automatiškai naudojant 10 lape pateiktus duomenis.</t>
  </si>
  <si>
    <t>Lapas užsipildo automatiškai naudojant 11 lape pateiktus duomenis.</t>
  </si>
  <si>
    <t>Kiekvieno lapo pildymo instrukcija pateikta to lapo apačioje, išskyrus 4 ir 10 lapus, kuriuose instrukcijos pateiktos prie kiekvienos eilutės.</t>
  </si>
  <si>
    <t>Pradinė rodiklio reikšmė</t>
  </si>
  <si>
    <t>VVG bendradarbiavimo projektų išlaidos</t>
  </si>
  <si>
    <t>Laisvas tekstas (ne daugiau kaip 500 simbolių). Nurodykite bent dvi tinkamumo sąlygas, taikomas vietos projekto pareiškėjams ir (arba) partneriams ir (arba) vietos projektams, kurios bus taikomos įgyvendinant priemonę. Tinkamumo sąlygos turi būti suformuluotos taip, kad jos būtų patikrinamos ir galima jų įgyvendinimo kontrolė vietos projekto įgyvendinimo metu ir kontrolės laikotarpiu. Tinkamumo sąlygos negali dubliuoti Strateginio plano 4.7.3 dalyje nustatytų bendrųjų tinkamumo sąlygų ir reikalavimų (kai taikoma).</t>
  </si>
  <si>
    <t>Laisvas tekstas (ne daugiau kaip 200 simbolių). Galimas didžiausias paramos intensyvumas (VVG turi teisę sumažinti nurodytą didžiausią paramos lyginamąją dalį): 1) iki 65 proc. verslo projektams; 2) iki 95 proc. viešųjų ir socialinių paslaugų projektams, įskaitant socialinio ir bendruomeninio verslo projektus; 3) iki 40 proc. viešosios naudos (ne pelno) projektams, kuriais kuriamas arba didinamas viešųjų paslaugų prieinamumas vietos bendruomenei. Investicijos į viešąją infrastruktūrą (privažiavimų, viešųjų erdvių kūrimo ir (ar) jų pritaikymo negalią turintiems asmenims ir pan.) negali būti vienintelis vietos projekto objektas / tikslas; 4) iki 100 proc. tarptautiniam VVG bendradarbiavimui; 5) iki 95 proc. teritoriniam VVG bendradarbiavimui; 6) iki 90 proc. veiklos ir mokymų projektams.</t>
  </si>
  <si>
    <t>Apibendrinta informacija apie VVG teritoriją, VPS turinį ir rezultatus</t>
  </si>
  <si>
    <t>13.16</t>
  </si>
  <si>
    <t>13.17</t>
  </si>
  <si>
    <t>Klaidų tikrinimas (lytis) - skaičiai</t>
  </si>
  <si>
    <t>Klaidų tikrinimas (lytis) - pildymas</t>
  </si>
  <si>
    <t>Klaidų tikrinimas (amžius) - skaičiai</t>
  </si>
  <si>
    <t>Klaidų tikrinimas (amžius) - pildymas</t>
  </si>
  <si>
    <t xml:space="preserve">Rekomenduojamas poreikių skaičius - ne daugiau kaip 5-10 poreikių. Gali būti ir mažiau nei 5 poreikiai. </t>
  </si>
  <si>
    <t xml:space="preserve">Rekomenduojamas priemonių skaičius - ne daugiau kaip 5-10 priemonių. Gali būti ir mažiau nei 5 priemonės. </t>
  </si>
  <si>
    <t>Įsitikinkite, kad klaidų tikrinimo eilutėse nėra klaidų, t. y. 13.6 ir 13.10 punktuose apskaičiuota darbo vietų suma sutampa su 13.3 punkte nurodytu skaičiumi ir yra užpildytos visos reikalingos eilutės (jei 13.4 punkte nurodyta "Taip", turi būti užpildyti 13.7-13.9 punktai; jei 13.5 punkte nurodyta "Taip", turi būti užpildyti 13.11-13.13 punktai).</t>
  </si>
  <si>
    <t>Iš viso tenkina poreikių</t>
  </si>
  <si>
    <t>Lapas užsipildo automatiškai naudojant 15 lape pateiktus duomenis.</t>
  </si>
  <si>
    <t>konvertuoti į PDF arba kelti į Word</t>
  </si>
  <si>
    <t>Spausdinimui skirta 10 lapo versija.</t>
  </si>
  <si>
    <t>Spausdinimui skirta 4 lapo versija.</t>
  </si>
  <si>
    <t>Spausdinimui skirta 15 lapo versija.</t>
  </si>
  <si>
    <t>VPS priemonių indėlis į ES ir nacionalinių horizontaliųjų principų įgyvendinimą</t>
  </si>
  <si>
    <t>VPS priemonių skaičius, iš viso</t>
  </si>
  <si>
    <t>VPS priemonių, pagal kurias siekiama, kad finansuojami projektai apimtų visas VVG teritorijos seniūnijas, skaičius</t>
  </si>
  <si>
    <t>VPS priemonių, pagal kurias finansuojami projektai turi būti PRIVALOMAI vykdomi su partneriais, skaičius</t>
  </si>
  <si>
    <t>VPS priemonių, pagal kurias finansuojami projektai gali būti PASIRINKTINAI vykdomi su partneriais, skaičius</t>
  </si>
  <si>
    <t>VPS priemonių, pagal kurias finansuojami projektai turi būti PRIVALOMAI skirti inovacijoms vietos lygiu diegti, skaičius</t>
  </si>
  <si>
    <t>VPS priemonių, pagal kurias finansuojami projektai gali būti PASIRINKTINAI skirti inovacijoms vietos lygiu diegti, skaičius</t>
  </si>
  <si>
    <t>Planuojama paremti projektų, iš viso (rodiklis L700)</t>
  </si>
  <si>
    <t>Projektų, skirtų inovacijoms vietos lygiu diegti, dalis, proc.</t>
  </si>
  <si>
    <t>VPS priemonių, pagal kurias finansuojami projektai, skirti moterų ir vyrų lygių galimybių skatinimui ir nediskriminavimui, skaičius</t>
  </si>
  <si>
    <t>VPS priemonių, pagal kurias finansuojami projektai, skirti jaunimui, skaičius</t>
  </si>
  <si>
    <t>Lapas užsipildo automatiškai naudojant 7 ir 10 lapuose pateiktus duomenis.</t>
  </si>
  <si>
    <t>Remiami projektai, susiję su gamintojų organizacijomis, vietinėmis rinkomis, trumpomis tiekimo grandinėmis ir kokybės schemomis, įskaitant paramą investicijoms, rinkodaros veiklą ir kt. (aktualu rodikliui L802)</t>
  </si>
  <si>
    <t>nepildomas, skirtas apibendrinti</t>
  </si>
  <si>
    <t>Apibendrinimui skirta 10 dapo D dalies versija</t>
  </si>
  <si>
    <t>VVG teritorijos plėtros stiprybes, silpnybes, galimybes ir grėsmes išskirkite vadovaudamiesi VVG teritorijos situacijos analizė duomenimis (įskaitant VVG teritorijos gyventojų nuomonės analizės duomenis). Stiprybės suprantamos kaip teigiami vidiniai dabarties veiksniai, VVG teritorijos savybės (plėtros potencialas). Silpnybės suprantamos kaip neigiami vidiniai dabarties veiksniai, VVG teritorijos savybės (plėtros problemos). Galimybės suprantamos kaip teigiami išoriniai ateities veiksniai, kurie gali sustiprinti VVG teritorijos potencialą. Grėsmės suprantamos kaip neigiami išoriniai ateities veiksniai, kurie gali turėti neigiamos įtakos VVG teritorijos plėtros potencialui ir pagilinti problemas.</t>
  </si>
  <si>
    <t>VPS formos II dalis (Excel) pradedama pildyti atlikus VVG teritorijos situacijos analizę ir pildoma iš eilės (taip, kaip sunumeruoti lapai), kadangi vienuose lapuose pateikta informacija yra naudojama kitiems lapams užpildyti ar sufleriui aktyvuoti.</t>
  </si>
  <si>
    <t>Loginė atskirų VPS formos II dalies (Excel) lapų seka nurodyta VPS formoje (Word).</t>
  </si>
  <si>
    <t xml:space="preserve">Visuose lapuose baltų (laisvai pildomų) ir geltonų (pasirenkamų iš sąrašo) langelių (eilučių) aukštis prisitaiko prie įvesto teksto kiekio. </t>
  </si>
  <si>
    <t>Spalvų reikšmės (langeliai):</t>
  </si>
  <si>
    <t>Spalvų reikšmės (lapai):</t>
  </si>
  <si>
    <t>Nepildomi (užsipildo automatiškai), skirti spausdinti arba perkelti į Word.</t>
  </si>
  <si>
    <t>Pildomi ir spausdinami arba perkeliami į Word</t>
  </si>
  <si>
    <t>Tik pildomi, bet nespausdinami ir neperkeliami į Word</t>
  </si>
  <si>
    <t>Ūkių skaičių (1.10.1 punktas) nurodykite pagal Lietuvos statistikos departamento skelbiamus 2020 m. žemės ūkio surašymo duomenis.</t>
  </si>
  <si>
    <t>Gyventojų skaičių VVG teritorijoje (1.10.2 punktas) galite nurodyti pagal Lietuvos Respublikos žemės ūkio ministro 2022 m. rugpjūčio 10 d. įsakymu Nr. 3D- 491 patvirtintą Paramos 2023–2027 metų kaimo vietovių vietos plėtros strategijoms įgyvendinti bendruomenių inicijuotos vietos plėtros būdu skyrimo ir skaičiavimo metodiką.</t>
  </si>
  <si>
    <t>(Kaimo vietovių VPS formos II dalis ir jos pildymo instrukcija)</t>
  </si>
  <si>
    <t>Projektų atrankos principai</t>
  </si>
  <si>
    <t>B dalis. Pareiškėjų ir projektų tinkamumo sąlygos, projektų atrankos principai:</t>
  </si>
  <si>
    <t>Lyčių lygybė ir nediskriminavimas:</t>
  </si>
  <si>
    <t>Ar pagal priemonę finansuojami projektai, skirti lyčių lygybei ir nediskriminavimui?</t>
  </si>
  <si>
    <t>Pasirinkite taip arba ne. Pasirinkus "Taip" ir planuojant kurti naujas darbo vietas (priemonei taikant rodiklį R.37, kuris pasirenkamas šio aprašymo 10.50 punkte), gali būti aktualu užpildyti 13 lapą. Atkreipiame dėmesį, kad lyčių lygybės ir nediskriminavimo principas turi būti suprantamas taip, kaip jis apibrėžtas Strateginio valdymo įstatymo 4 straipsnyje.</t>
  </si>
  <si>
    <t>Socialinis verslas</t>
  </si>
  <si>
    <t>Bendruomeninis verslas</t>
  </si>
  <si>
    <t>Veiklos projektai</t>
  </si>
  <si>
    <t>atskirom lentelėm (3 ir 4 lentelės - jei aktualu)</t>
  </si>
  <si>
    <t>jei nedaug poreikių (pvz., iki 10)</t>
  </si>
  <si>
    <t>kelti tik 1-4 stulpelius</t>
  </si>
  <si>
    <t>LEADER-20VVG-12</t>
  </si>
  <si>
    <t>Ūkio subjektų (fizinių ir (arba) juridinių asmenų) bendradarbiavimas</t>
  </si>
  <si>
    <t>16.18</t>
  </si>
  <si>
    <t>Viešųjų paslaugų prieinamumo didinimas (ne pelno)</t>
  </si>
  <si>
    <t>Užpildykite baltus langelius 16.14 ir 16.15 punktuose.</t>
  </si>
  <si>
    <t>Preliminarus VPS įgyvendinimo planas</t>
  </si>
  <si>
    <t>Planuojamas kvietimų skaičius</t>
  </si>
  <si>
    <t>Faktinis kvietimų skaičius konkrečiais metais gali nesutapti su lentelėje nurodytu. Konkrečių metų kvietimai suplanuojami rengiant metinį kvietimų grafiką, kuris skelbiamas VVG svetainėje.</t>
  </si>
  <si>
    <t>30 stulpelyje pateikiami klaidų tikrinimo rezultatai (kvietimų suma turi sutapti su priemonei planuojama paramos suma). Įsitikinkite, kad lentelėje nėra klaidų, t. y. kvietimams paskirstyta visa kiekvienos priemonės paramos suma (sutampa sumos 3 ir 5 stulpeliuose).</t>
  </si>
  <si>
    <t>Lietuvos kaimo plėtros 2014–2020 m. programos priemonės „LEADER programa“ veiklos srities „Parengiamoji parama“ įgyvendinimo taisyklių, taikomų projektams, skirtiems 2023–2027 metų vietos plėtros strategijoms parengti, 4 priedas</t>
  </si>
  <si>
    <t>Gausūs natūralios gamtos, kultūros paveldo ištekliai, turtingas kraštovaizdis, profesinė patirtis gyventojų sveikatai stiprinti ir turizmui vystyti</t>
  </si>
  <si>
    <t xml:space="preserve">Smulkūs verslai, švietimas, NVO yra svarbiausios vietos ekonomikos varomosios jėgos, daro esminį poveikį kaimų raidai, užimtumui ir soc. stabilumui </t>
  </si>
  <si>
    <t>Veikiančios dalijimosi ir žiedinės ekonomikos iniciatyvos, kuriami ir naudojami atsinaujinantys energijos ištekliai</t>
  </si>
  <si>
    <t xml:space="preserve">Vietos ir religinės bendruomenės, turizmo sodybos, seniūnijos įsitraukusios į tarptautinius turizmo kelius, lėtąjį turizmą, arti kurortas </t>
  </si>
  <si>
    <t xml:space="preserve">Didelės materialinės investicijos ir įgyvendintų projektų skaičius teritorijoje </t>
  </si>
  <si>
    <t xml:space="preserve">Puoselėjama etninė kultūra, amatai, vedamos edukacijos, organizuojami respublikinės reikšmės tradiciniai renginiai </t>
  </si>
  <si>
    <t>Retas gyventojų tankumas, nepalanki demografinė ir soc. situacija dėl neigiamos gyventojų kaitos ir spartaus senėjimo, negalios, žemesnio išsilavinimo</t>
  </si>
  <si>
    <t xml:space="preserve">VVG teritorijoje  menkai išvystyta  ekologinė gamyba, agroturizmas žalioji ir socialinė infrastruktūra </t>
  </si>
  <si>
    <t>Apatiški, kenčiantys  nuo  postpandeminių reiškinių, stokojantys nuolatinių sveikatinimo paslaugų gyventojai, nedalyvauja bendruomeninėse veiklose</t>
  </si>
  <si>
    <t xml:space="preserve">Trūksta kokybiškų laisvalaikio, sveikatai palankaus užimtumo, turizmo paslaugų, silpnas soc. pažeidžiamų asmenų įtraukimas į visuomeninį  gyvenimą </t>
  </si>
  <si>
    <t xml:space="preserve">Nepakankamai išvystytas susisiekimas, IKT, vietos produktų asortimentas ir pardavimai, turizmo partnerystės tinklai </t>
  </si>
  <si>
    <t>Kaimiškos seniūnijos vystomos netolygiai, mažas gyventojų verslumas, trūksta kvalifikacijos ir motyvacijos dirbti</t>
  </si>
  <si>
    <t xml:space="preserve">Sparčiai besiplečiančios turizmo, edukacinės programos sukuria galimybes demonstruoti dzūkišką svetingumą, papročius ir stiprinti turizmo tvarumą </t>
  </si>
  <si>
    <t>Sparčiai plėtojamos IKT ir kt. technologijos, soc. inovacijos sukuria galimybes aktyviau  bendradarbiauti, auginti išteklių valdymo kompetencijas</t>
  </si>
  <si>
    <t xml:space="preserve">Augantys poreikiai unikalioms turizmo ir personalizuotoms sveikatos paslaugoms šalyje ir ES motyvuos vystyti tvarius turizmo maršrutus  </t>
  </si>
  <si>
    <t xml:space="preserve">Žaliasis kursas, auganti finansinė parama gamtai draugiškoms ekonominėms veikloms ir ūkininkavimui, tvariam išteklių naudojimui ir bioekonomikai </t>
  </si>
  <si>
    <t>Šalyje, ES besivystantys teminiai, sumanūs ir startuoliai kaimai stiprina gyventojų motyvaciją mokytis, kelti kvalifikaciją, ugdyti holistinį požiūrį</t>
  </si>
  <si>
    <t xml:space="preserve">LEADER principai padeda saugoti ir vystyti gamtinius ir etnokultūrinius išteklius, susikurti bendruomenėms išskirtines galimybes darniai vystytis </t>
  </si>
  <si>
    <t>Globalėjanti rinka ir geopolitinė situacija vis labiau aktualizuos vietos ekonomikos, pagrįstos vietos ištekliais, vystymosi reikšmingumą ir būtinumą</t>
  </si>
  <si>
    <t>Socialinės politikos ypatumai, visuomenės senėjimo tendencijos, darbingo amžiaus, ypač jaunų žmonių emigracija stabdys verslo plėtrą ir inovacijas</t>
  </si>
  <si>
    <t xml:space="preserve">Nuolat besikeičianti geopolitinė situacija Europoje ir pasaulyje, sveikatos, klimato kaitos ir kitų krizių grėsmė gali keisti vystymosi kryptis </t>
  </si>
  <si>
    <t>Augant masinio vartojimo prekių ir paslaugų apyvartai, didėja aplinkos tarša, ŠESD emisijos, kaimo vietovių urbanizacija pažeis ekologinį stabilumą</t>
  </si>
  <si>
    <t>Blogėjanti gyventojų sveikata dėl mažo fizinio aktyvumo, supratimo apie sveiką gyvenseną trūkumo, maitinimosi labai perdirbtais maisto produktais</t>
  </si>
  <si>
    <t xml:space="preserve">Besiplečiančios priemiestinės seniūnijos, kurių gyventojai naudojasi miesto paslaugomis, silpnina poreikius plėtoti kaimų socialinę infrastruktūrą </t>
  </si>
  <si>
    <t>Europos ir šalies visuomenės senėjimas, nedarbas, ekonominė ir klimato migracija, gali pristabdyti soc. pažeidžiamų grupių integraciją į visuomenę</t>
  </si>
  <si>
    <t xml:space="preserve">Nepalanki, nepakankamai išplėtota energetikos infrastruktūra gali užkirsti kelią intensyviau pereiti prie atsinaujinančių energijos išteklių </t>
  </si>
  <si>
    <t xml:space="preserve">R4, R5, R7, R8, R34, R35, R60, R63, R64, R65, R67, R68, R69, R70, R72, R74, R76, R85, R116, R117 </t>
  </si>
  <si>
    <t>R41, R42, R165, R168, R169, R170, R171, R172, R173,  R182</t>
  </si>
  <si>
    <t>R14, R20, R22, R23, R25, R27, R48, R49, R90, R91, R93, R94, R95, R97, R98, R107, R111, R114, R115, R119, R120, R121, R137, R138, R148, R158</t>
  </si>
  <si>
    <t>R9, R10, R11, R15, R16, R19, R38,  R66, R73, R99, R134, R135, R136, R139, R159, R164, R166, R167, R176, R177, R178, R179, R180, R181</t>
  </si>
  <si>
    <t>R21, R25, R26, R28, R29, R43, R174, R175</t>
  </si>
  <si>
    <t xml:space="preserve">R12, R13, R14, R123, R124, R125, R126, R127, R128 </t>
  </si>
  <si>
    <t xml:space="preserve">R100, R101, R102, R103, R104, R105, R106, R129, R131, R132, R133 </t>
  </si>
  <si>
    <t xml:space="preserve">R17, R18, R118, R122, R130, R140, R151, R152, R153, R154, R155, R156, R157, R160, R161, R162 </t>
  </si>
  <si>
    <t xml:space="preserve">R32, R33, R40, R44, R47, R50, R56, R75, R77, R79, R80, R86, R141, R143, R146, R147 </t>
  </si>
  <si>
    <t>R30, R37, R39, R45, R46, R81, R82, R83, R84, R116, R149</t>
  </si>
  <si>
    <t>R51, R52, R53, R54, R55, R144</t>
  </si>
  <si>
    <t>R28, R31, R36, R57, R58, R59, R78, R87, R89, R109, R110, R113, R145, R150, R163</t>
  </si>
  <si>
    <t>[27], [28], [31]</t>
  </si>
  <si>
    <t>[32]</t>
  </si>
  <si>
    <t>[33], [34]</t>
  </si>
  <si>
    <t>[35], [36], [37], [38]</t>
  </si>
  <si>
    <t>[39], [40], [41]</t>
  </si>
  <si>
    <t>[37], [42]</t>
  </si>
  <si>
    <t>[43], [44]</t>
  </si>
  <si>
    <t>[50]</t>
  </si>
  <si>
    <t>[36], [45]</t>
  </si>
  <si>
    <t>[35], [36], [46]</t>
  </si>
  <si>
    <t>[46], [47]</t>
  </si>
  <si>
    <t>[48]</t>
  </si>
  <si>
    <t xml:space="preserve"> [32], [36]</t>
  </si>
  <si>
    <t>[49]</t>
  </si>
  <si>
    <t>ALYTAUS RAJONO VIETOS VEIKLOS GRUPĖ</t>
  </si>
  <si>
    <t>ALYT</t>
  </si>
  <si>
    <t>Įvairinti ir pagerinti sveikatinimo paslaugas, plėtoti verslo paslaugas sanatorijoms, stambesniems sveikatinimo ir turizmo paslaugų teikėjams</t>
  </si>
  <si>
    <t>Atrasti turizmo ir sveikatos paslaugoms patrauklius objektus, integruojant gamtos ir kultūros išteklius sukurti vertingus produktus turizmo rinkai</t>
  </si>
  <si>
    <t>Teminių kaimų ir labiau vietos gyventojų bei turistų poreikius atliepiančių paslaugų kūrimas, turizmo maršrutų, vietos produktų populiarinimas</t>
  </si>
  <si>
    <t xml:space="preserve">Diegiant žaliuosius sprendimus išsaugoti gamtos išteklius ir kultūros paveldą, pagerinti turizmo infrastruktūrą, ugdyti kaimo bendruomenės sumanumą  </t>
  </si>
  <si>
    <t>Jaunimo įtraukimas į kaimo bendruomenės veiklas, verslumo  ugdymas ir veiklų skatinančių tvarumą ir sveiką gyvenseną organizavimas</t>
  </si>
  <si>
    <t>Poreikis suformuotas atsižvelgiant į  1, 2, 4, 5, 6 stiprybes ir 1, 3, 7 galimybes. Poreikis gali būti įgyvendintas panaudojant ir tvariai plėtojant VVG teritorijos stiprybes ir atsiveriančias galimybes.</t>
  </si>
  <si>
    <t>Poreikis suformuotas atsižvelgiant į  3, 4, 5 silpnybes ir 2, 4, 6 grėsmes.
Tikimasi, kad panaudojant jau egzistuojantį potencialą ir galimybes bus išvengta grėsmių ir bent iš dalies sumažintos ir (arba) visiškai panaikintos silpnybės.</t>
  </si>
  <si>
    <t xml:space="preserve">R79 (Alytaus r. sav. 8,3 proc., Birštono sav. 10,8 proc. nuo visų gyventojų buvo žmonės su negalia, 2022 m.)
R98 (sveikatos priežiūros ir socialinį darbą dirba 16,7 proc. Birštono sav., 5 proc. Alytaus r. sav. visų užimtųjų, 2021m.)
R113 (Alytaus r. sav. priskiriama prie kaimiškųjų, o Birštono sav. prie kurortinių sav. klasterio)
R120 (13 KBO teikia asmeninės higienos ir priežiūros, kompleksines paslaugas šeimai Alytaus r. sav., 574 paslaugų gavėjams) </t>
  </si>
  <si>
    <t>Poreikis naujų, įvairesnių, geresnės kokybės paslaugų - sveikatos namai (sveikatinimo procedūros,  vyresnio amžiaus asmenų ir sunkių ligonių priežiūros), dienos centrų pagyvenusiems ir neįgaliesiems, kompleksinių paslaugų vietos gyventojams ir turistams organizavimui, sanatorijų aptarnavimui</t>
  </si>
  <si>
    <t xml:space="preserve">h.2. Didinti kaimo gyventojų užimtumą ir  socialinę įtrauktį </t>
  </si>
  <si>
    <t xml:space="preserve">h.4 . Modernizuoti kaimo vietoves didinant gyvenimo sąlygų jose patrauklumą </t>
  </si>
  <si>
    <t>Poreikis suformuotas atsižvelgiant į  1, 4, 6 stiprybes ir 1, 2, 3, 4, 6 galimybes. Poreikis gali būti įgyvendintas panaudojant ir tvariai plėtojant VVG teritorijos stiprybes ir atsiveriančias galimybes.</t>
  </si>
  <si>
    <t>Poreikis suformuotas atsižvelgiant į 2,  4, 5 silpnybes ir 5 grėsme. Tikimasi, kad panaudojant jau egzistuojantį potencialą ir galimybes bus išvengta grėsmių ir bent iš dalies sumažintos ir (arba) visiškai panaikintos silpnybės.</t>
  </si>
  <si>
    <t>R12 (Camino Lituano kelio, Šv. Jokūbo kultūros kelio atkarpos)
R14 (rekreaciniai Valstybinių parkų žiediniai maršrutai (Dzūkijos, Suvalkijos ir Vidurio Lietuvos) 
R123 (daugiau nei 20 Dzūkijos piliakalnių, turizmo maršrutai ir objektai)
R124 (2 regioniniai, nacionalinis parkas, biosferos rezervatas, kurortas)</t>
  </si>
  <si>
    <t xml:space="preserve">Poreikis paramai, kai kuriamos darbo vietos, gamtos, lėto turizmo, laisvalaikio ir sveikatinimo paslaugų, vietos produkcijos perdirbimui ir realizavimui vietos gyventojams ir turistams sveikatai palankaus maisto. </t>
  </si>
  <si>
    <t>Poreikis suformuotas atsižvelgiant į  2, 3, 4, 6 stiprybes ir  1, 3, 5,  6, 7 galimybes. Poreikis gali būti įgyvendintas panaudojant ir tvariai plėtojant VVG teritorijos stiprybes ir atsiveriančias galimybes.</t>
  </si>
  <si>
    <t>Poreikis suformuotas atsižvelgiant į   3, 6 silpnybes ir  1, 3, 6 grėsmes. Tikimasi, kad panaudojant jau egzistuojantį potencialą ir galimybes bus išvengta grėsmių ir bent iš dalies sumažintos ir (arba) visiškai panaikintos silpnybės.</t>
  </si>
  <si>
    <t>R12 (Camino Lituano kelio, Šv. Jokūbo kultūros kelio atkarpos)
R119 (62 Alytaus r. sav.,  5 Birštono sav. kaimo bendruomeninės organizacijos)
R121  (1 bendruomeninis verslas)
R125 (Birštono sav. 5 kaimo turizmo sodybos, Alytaus r. sav. 31 sodybas)
R127 (tarptautinės turizmo organizavimo patirtis "CULTrips“, 2 lėtojo turizmo projektai)
 R161 (Alytaus r. sav. 22, o Birštono sav. 4 sertifikuoti tautinio paveldo produktai)</t>
  </si>
  <si>
    <t xml:space="preserve">Poreikis bendruomeniniam verslui, socialinės įtraukties didinimui, ryšių kūrimui kartu veikti ir atrasti naujas galias, turizmo objektų ir veiklų teminimui, perėjimui prie atsinaujinančių išteklių, diegti žiedinės bioekonomikos principus, auginti mokymosi kultūrą, populiarinti teminius kaimus. </t>
  </si>
  <si>
    <t>Poreikis suformuotas atsižvelgiant į   1, 2, 3, 5 stiprybę ir  3, 4, 5, 6, 7 galimybes. Poreikis gali būti įgyvendintas panaudojant ir tvariai plėtojant VVG teritorijos stiprybes ir atsiveriančias galimybes.</t>
  </si>
  <si>
    <t>Poreikis suformuotas atsižvelgiant į  1, 2, 4, 5 silpnybes ir 1, 2, 3, 4, 5, 7 grėsmes. Tikimasi, kad panaudojant jau egzistuojantį potencialą ir galimybes bus išvengta grėsmių ir bent iš dalies sumažintos ir (arba) visiškai panaikintos silpnybės.</t>
  </si>
  <si>
    <t xml:space="preserve">R162 (Alytaus r. sav.  Pivašiūnų amatų centras, 3 amatų kiemeliai, Birštono sav. Nemajūnų amatų centras)
R166 (26,6 proc. Alytaus sav., 47,88 proc. Birštono sav. visos teritorijos užima miškai) 
R176 (Nemuno mažųjų intakų (su Nemunu)  ir Merkio baseinuose teka 60 kitų mažesnių upių ir upelių)
R177 (64 ežerai, 13 tvenkinių)
R175 (saulės elektrinėse 2019 m. - 3908435,53 kWh, 2021 m. - 3661166,47 kWh, vėjo energijos pagaminta 2202942,60 kWh) </t>
  </si>
  <si>
    <t>Poreikis vietos produkcijos perdirbimo ir realizavimo, įtraukios infrastruktūros, sveikatinimo projektams, parkų ir kt. žaliosios, turizmo ir viešosios infrastruktūros gerinimui,  IKT plėtrai, bendruomenių sumanumo ugdymui, inovacijoms, kurios padėtų kapitalizuoti vietos išteklius.</t>
  </si>
  <si>
    <t>h.1. Skatinti kaimo gyventojų ir kaimo bendruomenių verslo iniciatyvas</t>
  </si>
  <si>
    <t xml:space="preserve">g.3 . Skatinti verslų kūrimąsi kaime, žemės ūkio veiklos įvairinimą </t>
  </si>
  <si>
    <t>Poreikis suformuotas atsižvelgiant į   3, 5, 6 stiprybes ir  2, 4, 5 galimybes. Poreikis gali būti įgyvendintas panaudojant ir tvariai plėtojant VVG teritorijos stiprybes ir atsiveriančias galimybes.</t>
  </si>
  <si>
    <t>Poreikis suformuotas atsižvelgiant į  1, 2, 4, 6 silpnybes ir 1, 6, 7 grėsmes. Tikimasi, kad panaudojant jau egzistuojantį potencialą ir galimybes bus išvengta grėsmių ir bent iš dalies sumažintos ir (arba) visiškai panaikintos silpnybės.</t>
  </si>
  <si>
    <t>R122 (edukacinės programos (15), tvarumą skatinančios iniciatyvos (3)
R135, R138 (6 gimnazijos, 2 pagrindinio ugdymo ir daugiafunkciai skyriai, 1 specialioji mokykla, 1 Meno ir sporto mokykla, 6 ikimokyklinio ugdymo skyriai, 1 technologijos ir verslo mokykla)
R155 (tradiciniai vietos, regioninės ir nacionalinės reikšmės kultūriniai renginiai)
R156 ("Užgavėnės Tarzanijoje", „Joninės Tarzanijoje", „Šviežios duonelės šventė“ Punioje)</t>
  </si>
  <si>
    <t xml:space="preserve">Poreikis savanorystės, bendruomeniškumo ir verslumo skatinančioms iniciatyvoms, turizmo klasterio kūrimui, bendradarbiavimo projektams, kurie padėtų mažinti socialinę atskirtį, tvarumą skatinančių idėjų bendruomenėje įgyvendinimas, patirties jaunimui perdavimas, jaunimo užimtumo, sporto paslaugų. </t>
  </si>
  <si>
    <t xml:space="preserve">Sveikatinimo paslaugų kokybės gerinimas  ir prieinamumo didinimas </t>
  </si>
  <si>
    <t>Darnaus turizmo verslo kūrimas ir plėtra integruojant vietos kultūros ir gamtos  išteklius</t>
  </si>
  <si>
    <t>Teminių kaimų kūrimas ir  vietos produktų populiarinimas</t>
  </si>
  <si>
    <t>Įtraukios infrastruktūros vystymas taikant sumanius sprendimus</t>
  </si>
  <si>
    <t>Jaunimo verslumo ir įtraukties skatinimas</t>
  </si>
  <si>
    <t>Pokytis: 1) pasitelkiant vietos išteklius sukurtos ir (ar) pagerinta sveikatinimo paslaugų kokybė; 2) padidintos materialinės investicijos, ekonomiškai aktyvių gyventojų ir verslų skaičius; 3) padidintas sveikatinimo paslaugų prieinamumas vietos gyventojams ir turistams; 4) padidintas sveikatingumas, gyvūnų gerovė, aplinkosauginis sąmoningumas, prisidedama prie klimato kaitos švelninimo ir prisitaikymo prie jos</t>
  </si>
  <si>
    <t>Pareiškėjai bus skatinami pereiti prie tvarios energetikos, naudoti tvarius, draugiškus aplinkai ir žmogaus sveikatai palankius metodus bei klimato kaitą švelninančias priemones. Per papildomus projektų atrankos balus bus siekiama, kad įsigytos technologijos, įranga, medžiagos ar sukurtos paslaugos būtų palankūs aplinkai ir prisidėtų prie klimato kaitos švelninimo</t>
  </si>
  <si>
    <t>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t>
  </si>
  <si>
    <t>Tikslinė grupė Alytaus r. VVG teritorijos gyventojai ir turistai (lankytojai)</t>
  </si>
  <si>
    <t>1.	Atliepia visuomenės poreikius, susijusius su maistu ir sveikata, įskaitant aukštos kokybės, saugius ir maistingus maisto produktus, pagamintus tvariu būdu, mažinti maisto atliekas, didinti gyvūnų gerovę ir kovoti su antimikrobiniu atsparumu;
2.	Prisideda prie klimato kaitos švelninimo ir prisitaikymo prie jos, be kita ko, mažinant išmetamą šiltnamio efektą sukeliančių dujų kiekį ir didinant anglies dioksido sekvestraciją, taip pat plėtoti tvariąją energetiką</t>
  </si>
  <si>
    <t>Projektų skaičius grindžiamas vietos gyventojų susidomėjimu (per gyventojų grupių diskusijas, darbo grupės susitikimus) bei turima praeitų laikotarpių patirtimi.</t>
  </si>
  <si>
    <t>Pagal priemonę siekiama platesnio investicijų ir veiklų pasiskirstymo, didesnio naudos gavėjų skaičiaus, didesnio paslaugų prieinamumo vietos gyventojams ir turistams,  didesnio aplinkosauginio sąmoningumo, prisidėjimo prie klimato kaitos švelninimo ir prisitaikymo prie jos</t>
  </si>
  <si>
    <t>Skatinama bendradarbiaujant organizacijoms integruoti gamtos ir kultūros išteklius, jų pagrindu sukurti ir teikti sveikatinimo paslaugas, pagerinti jų kokybę. Vienas iš atrankos kriterijų  „Projektas įgyvendinamas kartu su partneriais"</t>
  </si>
  <si>
    <t>Visuose projektuose bus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t>
  </si>
  <si>
    <t>Pokytis: 1) padidėjusios materialinės investicijos, ekonomiškai aktyvių gyventojų ir darbo vietų skaičius; 2) sukurtos ir pradėtos teikti  darnaus turizmo paslaugos; 3) padidintas turizmo paslaugų prieinamumas vietos gyventojams ir turistams; 4) padidintas sveikatingumas, gyvūnų gerovė, aplinkosauginis sąmoningumas, prisidedama prie klimato kaitos švelninimo ir prisitaikymo prie jos</t>
  </si>
  <si>
    <t>Pareiškėjai bus skatinami pereiti prie tvarios energetikos, naudoti tvarius, draugiškus aplinkai ir žmogaus sveikatai palankius metodus bei klimato kaitą švelninančias priemones. Per papildomus projektų atrankos balus bus siekiama, kad įsigytos technologijos, įranga, medžiagos ar sukurtos paslaugos būtų palankūs aplinkai ir prisidėtų prie klimato kaitos švelninimo.</t>
  </si>
  <si>
    <t>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t>
  </si>
  <si>
    <t>1.	Atliepia visuomenės poreikius, susijusius su maistu ir sveikata, įskaitant aukštos kokybės, saugius ir maistingus maisto produktus, pagamintus tvariu būdu, mažinti maisto atliekas, didinti gyvūnų gerovę ir kovoti su antimikrobiniu atsparumu;
2.	Prisideda prie klimato kaitos švelninimo ir prisitaikymo prie jos, be kita ko, mažinant išmetamą šiltnamio efektą sukeliančių dujų kiekį ir didinant anglies dioksido sekvestraciją, taip pat plėtoti tvariąją energetiką.</t>
  </si>
  <si>
    <t>Siekiama platesnio investicijų ir naujų veiklų pasiskirstymo, didesnio naudos gavėjų skaičiaus ir suinteresuotųjų įsitraukimo, paslaugų prieinamumo bendradarbiaujant,  didesnio bendruomenės aplinkosauginio sąmoningumo, prisidėjimo prie klimato kaitos švelninimo ir prisitaikymo prie jos.</t>
  </si>
  <si>
    <t>Visuose projektuose bus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t>
  </si>
  <si>
    <t>Pareiškėjai bus skatinami naudoti tvarius, draugiškus aplinkai ir žmogaus sveikatai palankius metodus bei klimato kaitą švelninančias priemones. Per papildomus projektų atrankos balus bus siekiama, kad įsigytos medžiagos ar sukurtos paslaugos būtų palankūs aplinkai ir prisidėtų prie klimato kaitos švelninimo.</t>
  </si>
  <si>
    <t>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t>
  </si>
  <si>
    <t>bendruomeninės organizacijos atitinkančios LR Bendruomeninių organizacijų įstatymą ir veikiančios  ne mažiau nei 1 metus  Alytaus r. VVG teritorijoje</t>
  </si>
  <si>
    <t>Tikslinė grupė Alytaus r. VVG teritorijos gyventojai ir turistai (lankytojai), sunkumus patiriančių, socialiai pažeidžiamų grupių atstovai</t>
  </si>
  <si>
    <t>1.	Atliepia visuomenės poreikius, susijusius su maistu ir sveikata, įskaitant aukštos kokybės, saugius ir maistingus maisto produktus, pagamintus tvariu būdu, mažinti maisto atliekas, didinti gyvūnų gerovę ir kovoti su antimikrobiniu atsparumu;
2. Prisideda prie klimato kaitos švelninimo ir prisitaikymo prie jos, be kita ko, mažinant išmetamą šiltnamio efektą sukeliančių dujų kiekį ir didinant anglies dioksido sekvestraciją, taip pat plėtoti tvariąją energetiką;</t>
  </si>
  <si>
    <t>Pagal priemonę siekiama platesnio investicijų ir veiklų pasiskirstymo, didesnio naudos gavėjų skaičiaus, didesnio paslaugų prieinamumo vietos gyventojams ir turistams,  didesnio aplinkosauginio sąmoningumo, prisidėjimo prie klimato kaitos švelninimo ir prisitaikymo prie jos.</t>
  </si>
  <si>
    <t>Siekiama platesnės partnerystės, tinklaveikos populiarinant teminius kaimus ir paslaugas, platesnio vietos ir išorinių suinteresuotųjų įsitraukimo į etnokultūrines veiklas, amatus, ugdyti bendruomenės rinkodarines kompetencijas. 1 atrankos kriterijų  „Projektas įgyvendinamas kartu su partneriais".</t>
  </si>
  <si>
    <t>Priemone diegiamos socialinės inovacijos, bendruomeninio verslo projektai įgyvendinami NVO, savaime yra socialinės inovacijos.  Šios priemonės tikslas yra paskatinti tvarių socialinio verslo modelių atsiradimą rajone</t>
  </si>
  <si>
    <t>Vienas iš projektų atrankos principų - projekto tikslinė grupė vaikai ir jaunimas.  Tai sudaro galimybes jaunimo organizacijai teikti savo projektus, didinti paslaugų prieinamumą jaunimui arba jaunimui įsidarbinti.</t>
  </si>
  <si>
    <t>Pokytis: 1) padidintas viešųjų paslaugų prieinamumas ir galimybės teikti paslaugas; 2) padidėjęs skaitmeninių ir kitų technologijų naudojimas, svariau prisidedama prie klimato kaitos švelninimo ir prisitaikymo prie jos; 3) pagerėję įgūdžiai dirbti su duomenimis ir žiedinės bioekonomikos principais grįstais sprendimais, geresnis vietos išteklių valdymas; 4) padidėjusi kaimo gyventojų, ypač mažiau galimybių turinčių asmenų, įtrauktis ir  gyvenamosios vietos patrauklumas</t>
  </si>
  <si>
    <t>Pareiškėjai bus skatinami pereiti prie tvarios energetikos, naudoti tvarius, draugiškus aplinkai ir žmogaus sveikatai palankius metodus bei klimato kaitą švelninančias priemones. 
Per papildomus projektų atrankos balus bus siekiama, kad įsigytos technologijos, įranga, medžiagos ar sukurtos paslaugos būtų palankūs aplinkai ir prisidėtų prie klimato kaitos švelninimo.</t>
  </si>
  <si>
    <t>Pareiškėjai ir partneriai: viešieji juridiniai asmenys, biudžetinės įstaigos veikiančios Alytaus r. VVG teritorijoje ne mažiau kaip 1 m.</t>
  </si>
  <si>
    <t>Siekiama platesnio naujų veiklų pasiskirstymo, partnerystės ryšių tarp kaimų, sektorių ir veiklų; tinklaveikos, paslaugų prieinamumo,  aplinkosauginio sąmoningumo, prisidėjimo prie klimato kaitos švelninimo. Vienas iš atrankos kriterijų  „Projektas įgyvendinamas kartu su partneriais".</t>
  </si>
  <si>
    <t>Pokytis: 1) padidintos galimybės teikti paslaugas ir jų prieinamumas; 2) išugdyti reikalingi gebėjimai teminti kultūros ir gamtos objektus bei padidintas sveikatinimo ir turizmo paslaugų populiarumas; 3) padidintas kaimo gyventojų, ypač mažiau galimybių turinčių asmenų, įtrauktis teikiant (edukacijos, turizmo maršrutai) ir vartojant paslaugas; 4) padidintas verslumas, sveikatingumas, gyvūnų gerovė, aplinkosauginis sąmoningumas, prisidedama prie klimato kaitos švelninimo ir prisitaikymo prie jos</t>
  </si>
  <si>
    <t>Pareiškėjai ir partneriai: Alytaus r. VVG teritorijoje registruotos ir veikiančios NVO, biudžetinės įstaigos, asociacijos ne mažiau kaip 1 metus</t>
  </si>
  <si>
    <t>1.	Atliepia visuomenės poreikius, susijusius su maistu ir sveikata, įskaitant aukštos kokybės, saugius ir maistingus maisto produktus, pagamintus tvariu būdu, mažinti maisto atliekas, didinti gyvūnų gerovę, kovoti su antimikrobiniu atsparumu;
2.	Prisideda prie klimato kaitos švelninimo, be kita ko, mažinant išmetamą šiltnamio efektą sukeliančių dujų kiekį ir didinant anglies dioksido sekvestraciją, taip pat plėtoti tvariąją energetiką;
3.	Įtraukiami mažiau galimybių turintys asmenys.</t>
  </si>
  <si>
    <t>Siekiama platesnio investicijų ir veiklų pasiskirstymo, didesnio naudos gavėjų skaičiaus, didesnio edukacinių programų, renginių, turizmo maršrutų prieinamumo vietos gyventojams ir turistams,  didesnio aplinkosauginio sąmoningumo, prisidėjimo prie klimato kaitos švelninimo ir prisitaikymo prie jos.</t>
  </si>
  <si>
    <t>Siekiama platesnės tinklaveikos populiarinant sveikatinimo ir turizmo paslaugas, platesnio suinteresuotųjų įsitraukimo į verslumą skatinančias veiklas, amatų vystymą, ugdyti bendruomenės rinkodarines kompetencijas. Vienas iš atrankos kriterijų  „Projektas įgyvendinamas kartu su partneriais".</t>
  </si>
  <si>
    <t>Juridinis asmuo, fizinis asmuo (FA).  VVG teritorijoje registruota, veikianti l. maža arba maža įmonė;  gyvenantis ir/ar veikiantis ūkininkas, FA</t>
  </si>
  <si>
    <t>Alytaus r. VVG teritorijos gyventojai ir turistai (lankytojai), sunkumus patiriančių, socialiai pažeidžiamų grupių atstovai, vaikai ir jaunimas</t>
  </si>
  <si>
    <t>Pokytis: 1) padidintas naujai kuriamų arba plėtojamų bendruomeninių verslų kaime skaičius; 2) išugdyti reikalingi gebėjimai teminti kultūros ir gamtos objektus, plėtoti teminius kaimus; padidintas teminių kaimų paslaugų populiarumas; 3) padidintas kaimo gyventojų, ypač mažiau galimybių turinčių asmenų, įtrauktis teikiant  ir vartojant paslaugas; 4) padidintas sveikatingumas, gyvūnų gerovė, aplinkosauginis sąmoningumas, prisidedama prie klimato kaitos švelninimo ir prisitaikymo prie jos.</t>
  </si>
  <si>
    <t>Bendradarbiavimo veiklos</t>
  </si>
  <si>
    <t>Pokytis:  1) padidintos galimybės teikti paslaugas ir jų prieinamumas; 2) išugdyti reikalingi gebėjimai, padidintas fizinių ir juridinių asmenų, kurie kūrybiškai pritaikys gerosios patirties pavyzdžius VP, skaičius; 3) bendradarbiavimo kūrimas, sustiprinti ryšiai su fiziniais ir juridiniais asmenimis užsienio  VVG; 4) padidintas VVG teritorijos, veikiančių subjektų žinomumas, teikiamų sveikatinimo ir turizmo paslaugų populiarumas.</t>
  </si>
  <si>
    <t>Pokytis:  1) padidintos galimybės teikti paslaugas ir jų prieinamumas; 2) išugdyti reikalingi gebėjimai, padidintas fizinių ir juridinių asmenų, kurie kūrybiškai pritaikys gerosios patirties pavyzdžius VP, skaičius;  3) bendradarbiavimo kūrimas, sustiprinti ryšiai su fiziniais ir juridiniais asmenimis kitoje VVG; 4) padidintas VVG teritorijos, veikiančių subjektų žinomumas, teikiamų sveikatinimo ir turizmo paslaugų populiarumas.</t>
  </si>
  <si>
    <t xml:space="preserve">Siekiama susipažinti su gerosios praktikos pavyzdžiais, kaip teikiant sveikatinimo ir turizmo paslaugas  diegiamos inovacijos ir išmanūs sprendimai, kaip suinteresuotieji skatinami naudoti tvarius, draugiškus aplinkai ir žmogaus sveikatai palankius  metodus bei klimato kaitą švelninančias priemones. </t>
  </si>
  <si>
    <t>Siekiama susipažinti su gerosios praktikos pavyzdžiais įgyvendinant iniciatyvas  ir veiklas skirtas atliepti visuomenės poreikius, susijusius su maistu ir sveikata, įskaitant aukštos kokybės, saugius ir maistingus maisto produktus, pagamintus tvariu būdu, mažinti maisto atliekas, didinti gyvūnų gerovę ir kovoti su antimikrobiniu atsparumu. Skatinama parengti ir publikuoti straipsnį VVG tinklalapyje apie tai, kaip VP investicijos ar veiklos prisideda prie ES BŽŪP 9 konkretaus tikslo įgyvendinimo.</t>
  </si>
  <si>
    <t>Alytaus rajono VVG</t>
  </si>
  <si>
    <t>Projektu numatomos veiklos pagal pasirinktą temą –  geriausias gamtos ir kultūros išteklių panaudojimas gyventojų sveikatai stiprinti ir turizmui vystyti</t>
  </si>
  <si>
    <t>1. Atliepia visuomenės poreikius, susijusius su maistu ir sveikata, įskaitant aukštos kokybės, saugius ir maistingus maisto produktus, pagamintus tvariu būdu, mažinti maisto atliekas, didinti gyvūnų gerovę, kovoti su antimikrobiniu atsparumu;
2.Prisideda prie klimato kaitos švelninimo, be kita ko, mažinant išmetamą šiltnamio efektą sukeliančių dujų kiekį ir didinant anglies dioksido sekvestraciją, taip pat plėtoti tvariąją energetiką;</t>
  </si>
  <si>
    <t>Tikslinė grupė Alytaus r. VVG teritorijos gyventojai</t>
  </si>
  <si>
    <t>Skatinama bendradarbiaujant organizacijoms integruoti gamtos ir kultūros išteklius, jų pagrindu sukurti ir teikti sveikatinimo paslaugas, pagerinti jų kokybę, veiklos bus vykdomos su partnere - VVG</t>
  </si>
  <si>
    <t>Pagal poreikį inovacijos gali būti diegiamos.</t>
  </si>
  <si>
    <t>Vienas iš projektų atrankos principų - į projekto veiklas įtraukiamas jaunimas  iki 29,  ir/arba jauni žmonės iki 40 m..</t>
  </si>
  <si>
    <t>Vienas iš projektų atrankos principų - projekto tikslinė grupė jaunimas iki 29,  ir/arba jauni žmonės iki 40 m..  Tai sudaro galimybes jaunam žmogui teikti savo projektus arba jaunimui įsidarbinti</t>
  </si>
  <si>
    <t>Per atrankos kriterijus VP skirtas  jaunimo iki 29 ir/arba jaunų žmonių iki 40 m. verslumui ugdyti, įtraukti į kaimo vietovių pokyčių valdymą, sveikatinimo ir turizmo paslaugoms populiarinti.</t>
  </si>
  <si>
    <t>Finansuojami projektai, skirti viešųjų  paslaugų (socialinių, sveikatingumo, sveikatos priežiūros, švietimo, kultūros, sporto ir kt.) įvairovės kaimo vietovėse didinimui, modernizavimui, prieinamumo didinimui.</t>
  </si>
  <si>
    <t>NVO aktyvumą skatinančios veiklos susijusios su neformalaus ugdymo, užimtumo organizavimu, ekologiniu švietimu, klimato kaita, tvarumu, sveikatingumu, sportu, verslumo ir kultūriniu ugdymu, teminių kaimų ir kitų turizmo paslaugų populiarinimu</t>
  </si>
  <si>
    <t xml:space="preserve"> Remtinas paslaugų, įrangos ir (arba) technikos įsigijimas  ir (arba) atnaujinimas; intelektinės, sveikatinimo ir užimtumo, turizmo oragnizavimo, paslaugų teikimo ir kitos veiklos padedančios kurti darbo vietas ir vystyti bendruomeninius verslus</t>
  </si>
  <si>
    <t>Remtinas paslaugų, įrangos ir (arba) technikos įsigijimas  ir (arba) atnaujinimas; intelektinės, sveikatinimo ir užimtumo, turizmo oragnizavimo ir paslaugų teikimo gyventojams, turistams, sanatorijoms ir kt. verslams veiklos, kurios padeda  kurti darbo vietas ir vystyti verslus</t>
  </si>
  <si>
    <t>Kriterijai: 
Privalomas - projektu numatoma sukurti arba plėtoti bendruomeninį verslą.
Pasirinktinai bent 2: 
1)	projektu kuriamos ar plėtojamos viešosios paslaugos, kurių aktualumas bendruomenei pagrįstas projekte;
2)	pasiekiamas didesnis galutinių naudos gavėjų, mažiau galimybių turinčių asmenų skaičius; 
3)	į projekto veiklas įtraukiamas jaunimas iki 29,  ir/arba jauni žmonės iki 40 m.</t>
  </si>
  <si>
    <t>Kriterijai: 
Privalomas - projektu numatoma investuoti į žmogiškąjį kapitalą. 
Pasirinktinai bent 2: 
1)pasiekiamas didesnis galutinių naudos gavėjų, mažiau galimybių turinčių asmenų skaičius;
2)	įtraukiamas jaunimas iki 29,  ir/arba jauni žmonės iki 40 m.;
3)	prioritetas skiriamas VP, kuriuose numatoma sukurti edukacines programas ir/ar turizmo maršrutus.</t>
  </si>
  <si>
    <t xml:space="preserve"> Remtinas paslaugų, įrangos ir (arba) technikos įsigijimas  ir (arba) atnaujinimas,  darnaus turizmo (apjungiant gamtos ir kultūros išteklius) orgnizavimo ir paslaugų teikimo gyventojams, turistams ir kt. veiklos, kurios padeda  kurti darbo vietas ir vystyti verslus</t>
  </si>
  <si>
    <t>Skatinama bendradarbiaujant organizacijoms integruoti gamtos ir kultūros išteklius, jų pagrindu sukurti ir teikti darnaus turizmo paslaugas, pagerinti jų kokybę. Vienas iš atrankos kriterijų  „Projektas įgyvendinamas kartu su partneriais"</t>
  </si>
  <si>
    <t>Kriterijai: 
Privalomas - projektu numatoma sukurti arba plėtoti verslą, sukurti ir išlaikyti ne mažiau kaip 2 naujas (2,0 etatai) darbo vietas.
Pasirinktinai bent 2: 
1)	bendradarbiaujant derinamos „kietosios“ investicijos ir „minkštosios“ tęstinės veiklos;
2)	sukuriamos darbo vietos jauniems žmonėms iki 40 m.;
3)	mažesni darbo vietos sukūrimo kaštai.</t>
  </si>
  <si>
    <t>Pagal poreikių tyrimus  ir Fokus grupių interviu, planuojama paremti 2 ūkio subjektų
(fizinių ir (arba) juridinių asmenų) bendradarbiavimo projektus. Skaičiuojami bendrdarbiavimo projektai gavę paramą infrastruktūrai, verslo pradžiai ar plėtrai.</t>
  </si>
  <si>
    <t>Pagal poreikių tyrimus, ankstesnių metų patirtį  per 2 viešųjų paslaugų prieinamumo didinimo projektus bus įtraukiami mažiau galimybių turintys asmenys (vaikai, senjorai nutolusiose kaimiškose vietovėse, neįgalieji ir pan.), apie 25 proc. sen. gyventojų, t.y. 187 gyventojai po 1 projekto</t>
  </si>
  <si>
    <t>Pagal poreikių tyrimus, ankstesnių metų patirtį  per 5  veiklos projektus bus įtraukiami mažiau galimybių turintys asmenys (vaikai, senjorai nutolusiose kaimiškose vietovėse, neįgalieji ir pan.), apie 25 proc. visų galutinių naudos gavėjų, t.y. 25 gyventojai po 1 projekto</t>
  </si>
  <si>
    <t>Vadovaujantis poreikių tyrimais  ir Fokus grupių interviu pagal priemonę planuojama paremti 5 bendruomeninių verslų projektus. Darbo vietų kūrimas yra privalomas, planuojama, kad bus sukurta bent  po 1 darbo vietą.</t>
  </si>
  <si>
    <t>1 poreikis. Įvairinti ir pagerinti sveikatinimo paslaugas, plėtoti verslo paslaugas sanatorijoms, stambesniems sveikatinimo ir turizmo paslaugų teikėjams</t>
  </si>
  <si>
    <t>2 poreikis. Atrasti turizmo ir sveikatos paslaugoms patrauklius objektus, integruojant gamtos ir kultūros išteklius sukurti vertingus produktus turizmo rinkai</t>
  </si>
  <si>
    <t>Naujai kuriamų arba plėtojamų verslų kaime skaičius, vnt. (VVG informacija)</t>
  </si>
  <si>
    <t xml:space="preserve">Naujai kuriamų ir išlaikomų darbo vietų skaičius, etatais (VVG informacija)  </t>
  </si>
  <si>
    <t>Galutinių naudos gavėjų skaičius, vnt.</t>
  </si>
  <si>
    <t>Naujai kuriamų ir išlaikomų darbo vietų skaičius, etatais (VVG informacija)</t>
  </si>
  <si>
    <t xml:space="preserve">Naujai kuriamų arba plėtojamų verslų kaime skaičius, vnt. (VVG informacija)  </t>
  </si>
  <si>
    <t>3 poreikis. Teminių kaimų ir labiau vietos gyventojų bei turistų poreikius atliepiančių paslaugų kūrimas, turizmo maršrutų, vietos produktų populiarinimas</t>
  </si>
  <si>
    <t>Galutinių naudos gavėjų skaičius, vnt. (VVG informacija)</t>
  </si>
  <si>
    <t xml:space="preserve">4 poreikis. Diegiant žaliuosius sprendimus išsaugoti gamtos išteklius ir kultūros paveldą, pagerinti turizmo infrastruktūrą, ugdyti kaimo bendruomenės sumanumą  </t>
  </si>
  <si>
    <t>Galutinių naudos gavėjų, mažiau galimybių turinčių asmenų, skaičius, vnt. (VVG informacija)</t>
  </si>
  <si>
    <t>5 poreikis. Jaunimo įtraukimas į kaimo bendruomenės veiklas, verslumo  ugdymas ir veiklų skatinančių tvarumą ir sveiką gyvenseną organizavimas</t>
  </si>
  <si>
    <t>1 
priemonė</t>
  </si>
  <si>
    <t>2 
priemonė</t>
  </si>
  <si>
    <t>3 
priemonė</t>
  </si>
  <si>
    <t>4 
priemonė</t>
  </si>
  <si>
    <t>5 
priemonė</t>
  </si>
  <si>
    <t>6 
priemonė</t>
  </si>
  <si>
    <t>7 
priemonė</t>
  </si>
  <si>
    <t xml:space="preserve">Planuojama paremti 3 ne žemės ūkio verslo kūrimo ir plėtros projektus. Potencialiai galintys pasinaudoti paslaugomis asmenys  bus seniūnijos gyventojai. Skaičiuota pagal mažiausios sen. gyventojų skaičių. Po vieno projekto įgyvendinimo bus apie 748 žm.  </t>
  </si>
  <si>
    <t>Tikslas – integruojant gamtos ir kultūros išteklius pagerinti sveikatinimo paslaugų kokybę, padidinti jų prieinamumą vietos gyventojams ir turistams. Vietovė turi gausius išteklius, retai apgyvendinta, todėl gali būti ekonomiškiau organizuoti kompleksines gyventojams ir turistams skirtas paslaugas, jų teikimo kaštai gali  būti mažesni, paslaugų paklausa gali būti didesnė. Atliepiami poreikiai įvairinti ir pagerinti sveikatinimo, plėtoti verslo paslaugas sanatorijoms, stambesniems sveikatinimo ir turizmo paslaugų teikėjams; atrasti turizmo ir sveikatos paslaugoms patrauklius objektus, integruojant gamtos ir kultūros išteklius sukurti vertingus produktus turizmo rinkai. Įgyvendinama plėtojant 1, 2, 4, 5, 6 stiprybes ir atsiveriančias 1, 3, 7 galimybes. Tikimasi, kad bus išvengta 2, 4, 6 grėsmių, sumažintos ir (arba) visiškai panaikintos 3, 4, 5 silpnybės. Priemonė prisidės prie SO8 siekių – paskatins ekonominį augimą, darbo vietų kūrimą, vietos plėtrą, sustiprins bendradarbiavimą</t>
  </si>
  <si>
    <t>Tikslas - skatinti darnaus turizmo verslo kūrimą ir plėtrą integruojant vietos kultūros ir gamtos  išteklius. Atitinka VPS temą, nes vietovė turi gamtinių ir kultūros išteklių, turizmo objektų, kuriuos reikia pritaikyti turistų saugiam lankymui, padidinti sveikatinimo paslaugų prieinamumą vietos bendruomenei. Atliepiami poreikiai atrasti turizmo ir sveikatos paslaugoms patrauklius objektus, integruojant gamtos ir kultūros išteklius sukurti vertingus produktus turizmo rinkai; įvairinti ir pagerinti sveikatinimo paslaugas, plėtoti verslo paslaugas sanatorijoms, stambesniems sveikatinimo ir turizmo paslaugų teikėjams. Gali būti įgyvendinama panaudojant teritorijos 1, 4, 6 stiprybes ir atsiveriančias 1, 2, 3, 4, 6 galimybes, bus išvengta 5 grėsmės ir bent iš dalies sumažintos ir (arba) visiškai panaikintos 2,  4, 5 silpnybės. Priemonė prisidės prie SO8 siekių – paskatins ekonominį augimą, darbo vietų kūrimą, vietos plėtrą, sustiprins bendradarbiavimą</t>
  </si>
  <si>
    <t>Tikslas – skatinti jaunimo verslumą ir įtraukti juos į kaimo vietovių pokyčių valdymo procesus. Atitinka VPS temą, nes yra veikiančios dalijimosi ir žiedinės ekonomikos iniciatyvos, puoselėjama etninė kultūra, amatai, vedamos edukacijos, organizuojami respublikinės reikšmės tradiciniai renginiai. Atliepiami poreikiai jaunimo įtraukimo į kaimo bendruomenės veiklas, verslumo  ugdymo ir veiklų skatinančių tvarumą ir sveiką gyvenseną organizavimo; teminių kaimų ir labiau vietos gyventojų bei turistų poreikius atliepiančių paslaugų kūrimas, turizmo maršrutų, vietos produktų populiarinimas. Tvariai plėtojamos teritorijos 3, 5, 6 stiprybės ir atsiveriančios 2, 4, 5 galimybės, išvengta 1, 6, 7 grėsmės ir bent iš dalies sumažintos ir (arba) visiškai panaikintos 1, 2, 4, 6 silpnybės. Priemonė prisidės prie SO8 siekių – paskatins vietos plėtrą, padidins socialinę įtrauktį.</t>
  </si>
  <si>
    <t xml:space="preserve">Planuojama paremti 5 bendruomeninio verslo projektus. Potencialiai galintys pasinaudoti bendruomeninio verslo paslaugomis asmenys  bus aplinkinių VVG teritorijos kaimų gyventojai. Po vieno projekto įgyvendinimo bus apie 250 žm.  </t>
  </si>
  <si>
    <t>Alytaus r. sav. 2021–2028 m. SPP (2.3. tikslas); Birštono sav. SPP iki 2030 m. (1.3. tikslas); 2022–2030 m. Alytaus RPP (1 tikslas); 2022–2030 m. Kauno RPP (2 tikslas); 2021-2027 metų ES fondų IP; Lietuvos žemės ūkio ir kaimo plėtros 2023–2027 m. SP (SO8); ES BJRP 2021-2027 m. (3 tikslas); 2021–2030 m. NPP ( 2 tikslas).  VPS lėšos nebus naudojamos tiesiogiai šių strategijų priemonių finansavimui, tačiau prisidės prie minėtų strategijų tikslų, kurie konkrečiai aprašyti VPS 1  dalies 5 priede.</t>
  </si>
  <si>
    <t>Alytaus r. sav. 2021–2028 m. SPP (3.2. tikslas); Birštono sav. SPP iki 2030 m. (2.1.tikslas); 2022–2030 m. Alytaus RPP (1 tikslas); 2022–2030 m. Kauno RPP (2 tikslas); 2021-2027 metų ES fondų IP ; Lietuvos žemės ūkio ir kaimo plėtros 2023–2027 m. SP (SO8); ES BJRP 2021-2027 m. (3 tikslas); 2021–2030 m. NPP ( 2 tikslas).  VPS lėšos nebus naudojamos tiesiogiai šių strategijų priemonių finansavimui, tačiau prisidės prie minėtų strategijų tikslų, kurie konkrečiai aprašyti VPS 1  dalies 5 priede.</t>
  </si>
  <si>
    <t>Alytaus r. sav. 2021–2028 m. SPP (3.2. tikslas); Birštono sav. SPP iki 2030 m. (2.1. tikslas); 2022–2030 m. Alytaus RPP (1 tikslas); 2022–2030 m. Kauno RPP (2 tikslas); 2021-2027 metų ES fondų IP, Lietuvos žemės ūkio ir kaimo plėtros 2023–2027 m. SP (SO8); ES BJRP 2021-2027 m. (1 tikslas); 2021–2030 m. NPP ( 2  tikslas).  VPS lėšos nebus naudojamos tiesiogiai šių strategijų priemonių finansavimui, tačiau prisidės prie minėtų strategijų tikslų, kurie konkrečiau aprašyti VPS 1  dalies 5 priede.</t>
  </si>
  <si>
    <t>Alytaus r. sav. 2021–2028 m. SPP (2.1. tikslas); Birštono sav. SPP iki 2030 m. (1.2.,2.2. tikslai); 2022–2030 m. Alytaus RPP (1 tikslas); 2022–2030 m. Kauno RPP (2 tikslas); 2021-2027    metų ES fondų IP ; Lietuvos žemės ūkio ir kaimo plėtros  2023 - 2027  SP (SO8); ES BJRP (3 tikslas); 2021 - 2030  metų  NPP (2 tikslas).VPS lėšos nebus naudojamos tiesiogiai šių strategijų priemonių finansavimui, tačiau prisidės  prie minėtų strategijų tikslų, kurie konkrečiai aprašyti VPS 1 dalies 5 priede.</t>
  </si>
  <si>
    <t>Alytaus r. sav. 2021–2028 m. SPP (1.1. tikslas); Birštono sav. SPP iki 2030 m. (1.5. tikslas); 2022–2030 m. Alytaus RPP (1 tikslas); 2022–2030 m. Kauno RPP (2 tikslas); 2021-2027 metų ES fondų IP, Lietuvos žemės ūkio ir kaimo plėtros 2023–2027 m. SP (SO8); ES BJRP 2021-2027 m. (3 tikslas); 2021–2030 m. NPP ( 2 tikslas).  VPS lėšos nebus naudojamos tiesiogiai šių strategijų priemonių finansavimui, tačiau prisidės prie minėtų strategijų tikslų, kurie konkrečiai aprašyti VPS 1  dalies 5 priede.</t>
  </si>
  <si>
    <t>Priemonės tikslas – per teritorinį bendradarbiavimą keistis gerąja patirtimi su kitomis VVG įgyvendinant pasirinktą temą –  geriausias gamtos ir kultūros išteklių panaudojimas gyventojų sveikatai stiprinti ir turizmui vystyti, siekiant perimti ir diegti žinias, metodus, inovatyvius, tvarius ir išmanius sprendimus, prisidedančius prie kaimiškųjų teritorijų plėtros sėkmingai sprendžiant ekonominius, kultūrinius, socialinius, aplinkosauginius iššūkius, įvardintus situacijos analizėje  ir tenkinant gyventojų ir turistų poreikius.Priemonė prisidės prie SO8 siekių – paskatins vietos plėtrą, padidins socialinę įtrauktį.</t>
  </si>
  <si>
    <t>Priemonės tikslas – per tarptautinį bendradarbiavimą keistis gerąja patirtimi su kitomis VVG įgyvendinant pasirinktą temą –  geriausias gamtos ir kultūros išteklių panaudojimas gyventojų sveikatai stiprinti ir turizmui vystyti, siekiant perimti ir diegti žinias, metodus, inovatyvius, tvarius ir išmanius sprendimus, prisidedančius prie kaimiškųjų teritorijų plėtros sėkmingai sprendžiant ekonominius, kultūrinius, socialinius, aplinkosauginius iššūkius, įvardintus situacijos analizėje  ir tenkinant gyventojų ir turistų poreikius.Priemonė prisidės prie SO8 siekių – paskatins vietos plėtrą, padidins socialinę įtrauktį.</t>
  </si>
  <si>
    <t>Galutinių naudos gavėjų skaičius, vnt.(VVG informacija)</t>
  </si>
  <si>
    <t>iki 65 proc.</t>
  </si>
  <si>
    <t>iki 95 proc.</t>
  </si>
  <si>
    <t>iki 100 proc.</t>
  </si>
  <si>
    <t xml:space="preserve">Pagal poreikių tyrimus, ankstesnių metų patirtį  per 1  projektą bus įtraukiami mažiau galimybių turintys asmenys (vaikai, senjorai nutolusiose kaimiškose vietovėse, neįgalieji ir pan.), apie 25 proc. visų galutinių naudos gavėjų, t.y. 10 gyventojų </t>
  </si>
  <si>
    <t>Pagal poreikių tyrimus  ir Fokus grupių interviu, planuojama paremti 5 projektus ne žemės ūkio verslo pradžiai ir/ar verslo plėtrai.
Skaičiuojami unikalūs privatūs juridiniai ir (arba) fiziniai asmenys gavę paramą verslo pradžiai ar plėtrai.</t>
  </si>
  <si>
    <t>Pagal poreikių tyrimus, ankstesnių metų patirtį  per 5 projektus bus įtraukiami mažiau galimybių turintys asmenys (vaikai, senjorai nutolusiose kaimiškose vietovėse, neįgalieji ir pan.), apie 25 proc. galutinių naudos gavėjų, t.y. 62 gyventojai po 1 projekto</t>
  </si>
  <si>
    <t>iš jų 360 mažiau galimybių turinčių asmenų, skaičius</t>
  </si>
  <si>
    <t>Kriterijai: 
Privalomas - projektu numatoma sukurti arba plėtoti verslą,  numatoma sukurti ir išlaikyti ne mažiau kaip 2 naujas (2,0 etatai) darbo vietas..
Pasirinktinai bent 2: 
1)	didesnis galutinių naudos gavėjų skaičius, vnt.;
2)	projekto metu įtraukiami mažiau galimybių turintys asmenys, jaunimas iki 29,  ir/arba jauni žmonės iki 40 m.;
3)	pasirinktinai bendradarbiaujant derinamos „kietosios“ investicijos ir „minkštosios“ tęstinės veiklos</t>
  </si>
  <si>
    <t>Taip,  pasirinktinai</t>
  </si>
  <si>
    <t>Priemonės tikslas – įtraukios, gyventojų poreikius atliepiančios viešosios infrastruktūros kūrimas ar vystymas, taikant sumanius, tvarius sprendimus, pagerinančius  viešųjų paslaugų (socialinių, kultūros, švietimo, sveikatinimo, rekreacines, turizmo ar kt.) kokybę, prieinamumą.   Projektas  turi atliepti VPS temą "Geriausias gamtos ir kultūros išteklių panaudojimas gyventojų sveikatai stiprinti ir turizmui vystyti". Priemonė yra ne pelno ir prisideda prie kaimo vietovių plėtros, gyventojų  socialinės įtraukties didinimo ir atskirties mažinimo.</t>
  </si>
  <si>
    <t>iki 40 proc.</t>
  </si>
  <si>
    <t>Siekiama platesnio investicijų ir veiklų panaudojimo, sisteminio pokyčio VVG teritorijoje, didesnio naudos gavėjų skaičiaus, didesnio paslaugų prieinamumo vietos gyventojams ir/ar turistams,  didesnio aplinkosauginio sąmoningumo, prisidėjimo prie klimato kaitos švelninimo ir prisitaikymo prie jos.</t>
  </si>
  <si>
    <t>Pagal poreikių tyrimus planuojama paremti 2 viešosios infrastrūktūros ir viešųjų paslaugų gerinimo projektai. Potencialiai galintys pasinaudoti paslaugomis bus seniūnijų gyventojai, pagal mažiausios sen. gyventojų skaičių, po vieno projekto įgyvendinimo, bus apie 748 žm.</t>
  </si>
  <si>
    <t>1. Atliepia visuomenės poreikius, susijusius su maistu ir sveikata, įskaitant aukštos kokybės, saugius ir maistingus maisto produktus, pagamintus tvariu būdu, mažinti maisto atliekas, didinti gyvūnų gerovę, kovoti su antimikrobiniu atsparumu; 2.Prisideda prie klimato kaitos švelninimo, be kita ko, mažinant išmetamą šiltnamio efektą sukeliančių dujų kiekį ir didinant anglies dioksido sekvestraciją, taip pat plėtoti tvariąją energetiką;3.Diegiama inovacija (seniūnijos lygmeniu).</t>
  </si>
  <si>
    <t>Pareiškėjai bus skatinami atliepti visuomenės poreikius, susijusius su maistu ir sveikata, įskaitant aukštos kokybės, saugius ir maistingus maisto produktus, pagamintus tvariu būdu, mažinti maisto atliekas, didinti gyvūnų gerovę ir kovoti su antimikrobiniu atsparumu (taikoma pagal projekto turinį ir vertinama tik ta visuomenės poreikio sritis, kuri yra tiesiogiai arba pagrįstai susijusi su konkrečiomis projekto veiklomis ir numatomu poveikiu).</t>
  </si>
  <si>
    <t>Siekiama, kad vietos išteklių pagrindu kuriamos, diegiamos įvairios inovacijos,  diegiami dalijimosi, žiedinės bioekonomikos principai ir pan. Inovacija bus vertinama (seniūnijos lygmeniu) pagal ŽUM
paruoštą inovacijų vertinimo metodiką.</t>
  </si>
  <si>
    <t xml:space="preserve"> Projektuose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t>
  </si>
  <si>
    <t xml:space="preserve">iki 90 proc.; </t>
  </si>
  <si>
    <t xml:space="preserve"> 4 priemonė panaikinta</t>
  </si>
  <si>
    <t>4 priemonė  panaikinta</t>
  </si>
  <si>
    <t>Tikslas – skatinti įtraukios infrastruktūros vystymą taikant sumanius sprendimus. Plėtojant įtraukią, pagrįstą unikaliais kultūros ir gamtos ištekliais infrastruktūrą, galima padidinti paslaugų prieinamumą, o verslininkai, ūkininkai, bendruomeninės organizacijos, įtraukiant gyventojus, galėtų inovatyviai teikti kompleksines turizmo ir sveikatinimo paslaugas. Atliepiami poreikiai diegiant žaliuosius sprendimus išsaugoti gamtos išteklius ir kultūros paveldą, pagerinti turizmo infrastruktūrą, ugdyti kaimo bendruomenės sumanumą; įvairinti ir pagerinti sveikatinimo paslaugas, plėtoti verslo paslaugas sanatorijoms, stambesniems sveikatinimo ir turizmo paslaugų teikėjams; sukurti vertingus produktus turizmo rinkai. Tvariai plėtoti teritorijos 1, 2, 3, 5  stiprybes, atsiveriančias 3, 4, 5, 6, 7 galimybes, išvengti 1, 2, 3, 4, 5, 7 grėsmių, sumažinti 1, 2, 4, 5 silpnybes. Priemonė prisidės prie SO8 siekių – paskatins ekonominį augimą, vietos plėtrą (infrastruktūrą), padidins soc. įtrauktį</t>
  </si>
  <si>
    <t>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t>
  </si>
  <si>
    <t>.Finansuojami projektai, skirti viešųjų  paslaugų (socialinių, sveikatingumo, sveikatos priežiūros, švietimo, kultūros, sporto ir kt.) įvairovės kaimo vietovėse didinimui, modernizavimui, prieinamumo didinimui.</t>
  </si>
  <si>
    <t>1.	Atliepia visuomenės poreikius, susijusius su maistu ir sveikata, įskaitant aukštos kokybės, saugius ir maistingus maisto produktus, pagamintus tvariu būdu, mažinti maisto atliekas, didinti gyvūnų gerovę, kovoti su antimikrobiniu atsparumu;
2.	Prisideda prie klimato kaitos švelninimo ir prisitaikymo prie jos, be kita ko, mažinant išmetamą šiltnamio efektą sukeliančių dujų kiekį, didinant anglies dioksido sekvestraciją, plėtoti tvariąją energetiką;
3.	Kuriamos inovacijos (sumanūs sprendimai);</t>
  </si>
  <si>
    <t xml:space="preserve"> 1.	Atliepia visuomenės poreikius, susijusius su maistu ir sveikata, įskaitant aukštos kokybės, saugius ir maistingus maisto produktus, pagamintus tvariu būdu, mažinti maisto atliekas, didinti gyvūnų gerovę, kovoti su antimikrobiniu atsparumu;
2.	Prisideda prie klimato kaitos švelninimo ir prisitaikymo prie jos, be kita ko, mažinant išmetamą šiltnamio efektą sukeliančių dujų kiekį, didinant anglies dioksido sekvestraciją, plėtoti tvariąją energetiką;
3.	Kuriamos inovacijos (sumanūs sprendimai);</t>
  </si>
  <si>
    <t>iki 40 proc.; iki 65 proc.; iki 90 proc.;  iki 95 proc.</t>
  </si>
  <si>
    <t>Siekiama platesnio investicijų ir veiklų panaudojimo, sisteminio pokyčio VVG teritorijoje, didesnio naudos gavėjų skaičiaus, didesnio paslaugų prieinamumo vietos gyventojams ir turistams,  didesnio aplinkosauginio sąmoningumo, prisidėjimo prie klimato kaitos švelninimo ir prisitaikymo prie jos.</t>
  </si>
  <si>
    <t xml:space="preserve">Kriterijai: 
Pasirinktinai bent 2: 
1) platesnis modernių ir (arba)  skaitmeninių technologijų panaudojimas;
2)pasiekiamas didesnis galutinių naudos gavėjų, mažiau galimybių turinčių asmenų skaičius;
                                    </t>
  </si>
  <si>
    <t>Pagal poreikių tyrimus ir Fokus grupių interviu, planuojama paremti 4 projektus ūkio subjektų (fizinių ir/arba juridinių asmenų bendradarbaivimas.
Skaičiuojami unikalūs privatūs juridiniai ir (arba) fiziniai asmenys gavę paramą verslo pradžiai ar plėtrai.</t>
  </si>
  <si>
    <t xml:space="preserve"> 5 priemonė tikslinta</t>
  </si>
  <si>
    <t>5 priemonė tikslinta</t>
  </si>
  <si>
    <t>Vadovaujantis poreikių tyrimais  ir Fokus grupių interviu pagal priemonę planuojama paremti 4  ūkio subjektų
(fizinių ir (arba) juridinių asmenų) projektus. Darbo vietų kūrimas yra privalomas, ne mažiau kaip po 1,625 darbo vietas</t>
  </si>
  <si>
    <t>Vadovaujantis poreikių tyrimais  ir Fokus grupių interviu pagal priemonę planuojama paremti 4  ūkio subjektų
(fizinių ir (arba) juridinių asmenų) bendradarbiavimo projektus. Darbo vietų kūrimas yra privalomas, ne mažiau kaip po 1,625 darbo vietas.</t>
  </si>
  <si>
    <t>Pagal poreikių tyrimus  ir Fokus grupių interviu, planuojama paremti 4 projektus ne žemės ūkio verslo pradžiai ir/ar verslo plėtrai.
Skaičiuojami unikalūs privatūs juridiniai ir (arba) fiziniai asmenys gavę paramą verslo pradžiai ar plėtrai.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</si>
</sst>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8" x14ac:knownFonts="1">
    <font>
      <sz val="11"/>
      <color theme="1"/>
      <name val="Calibri"/>
      <family val="2"/>
      <charset val="186"/>
      <scheme val="minor"/>
    </font>
    <font>
      <sz val="11"/>
      <color rgb="FFFF0000"/>
      <name val="Calibri"/>
      <family val="2"/>
      <charset val="186"/>
      <scheme val="minor"/>
    </font>
    <font>
      <sz val="12"/>
      <color theme="1"/>
      <name val="Times New Roman"/>
      <family val="1"/>
    </font>
    <font>
      <b/>
      <sz val="12"/>
      <color theme="1"/>
      <name val="Times New Roman"/>
      <family val="1"/>
    </font>
    <font>
      <b/>
      <sz val="11"/>
      <color theme="1"/>
      <name val="Calibri"/>
      <family val="2"/>
      <scheme val="minor"/>
    </font>
    <font>
      <sz val="16"/>
      <color theme="1"/>
      <name val="Calibri"/>
      <family val="2"/>
      <charset val="186"/>
      <scheme val="minor"/>
    </font>
    <font>
      <sz val="16"/>
      <color theme="1"/>
      <name val="Calibri"/>
      <family val="2"/>
      <scheme val="minor"/>
    </font>
    <font>
      <sz val="11"/>
      <name val="Calibri"/>
      <family val="2"/>
      <charset val="186"/>
      <scheme val="minor"/>
    </font>
    <font>
      <sz val="8"/>
      <name val="Calibri"/>
      <family val="2"/>
      <charset val="186"/>
      <scheme val="minor"/>
    </font>
    <font>
      <sz val="11"/>
      <color theme="1"/>
      <name val="Calibri"/>
      <family val="2"/>
      <scheme val="minor"/>
    </font>
    <font>
      <sz val="11"/>
      <color rgb="FFFF0000"/>
      <name val="Calibri"/>
      <family val="2"/>
      <scheme val="minor"/>
    </font>
    <font>
      <sz val="12"/>
      <name val="Times New Roman"/>
      <family val="1"/>
    </font>
    <font>
      <b/>
      <i/>
      <sz val="11"/>
      <color theme="1"/>
      <name val="Calibri"/>
      <family val="2"/>
      <scheme val="minor"/>
    </font>
    <font>
      <sz val="11"/>
      <name val="Calibri"/>
      <family val="2"/>
      <scheme val="minor"/>
    </font>
    <font>
      <b/>
      <sz val="11"/>
      <name val="Calibri"/>
      <family val="2"/>
      <scheme val="minor"/>
    </font>
    <font>
      <b/>
      <sz val="12"/>
      <name val="Times New Roman"/>
      <family val="1"/>
    </font>
    <font>
      <b/>
      <i/>
      <sz val="11"/>
      <name val="Calibri"/>
      <family val="2"/>
      <scheme val="minor"/>
    </font>
    <font>
      <b/>
      <sz val="16"/>
      <color theme="1"/>
      <name val="Calibri"/>
      <family val="2"/>
      <scheme val="minor"/>
    </font>
    <font>
      <sz val="11"/>
      <color theme="4" tint="0.79998168889431442"/>
      <name val="Calibri"/>
      <family val="2"/>
      <charset val="186"/>
      <scheme val="minor"/>
    </font>
    <font>
      <sz val="8"/>
      <color theme="1"/>
      <name val="Calibri"/>
      <family val="2"/>
      <scheme val="minor"/>
    </font>
    <font>
      <sz val="14"/>
      <color theme="1"/>
      <name val="Calibri"/>
      <family val="2"/>
      <charset val="186"/>
      <scheme val="minor"/>
    </font>
    <font>
      <sz val="14"/>
      <name val="Calibri"/>
      <family val="2"/>
      <scheme val="minor"/>
    </font>
    <font>
      <sz val="14"/>
      <color theme="1"/>
      <name val="Calibri"/>
      <family val="2"/>
      <scheme val="minor"/>
    </font>
    <font>
      <sz val="14"/>
      <color rgb="FFFF0000"/>
      <name val="Calibri"/>
      <family val="2"/>
      <scheme val="minor"/>
    </font>
    <font>
      <sz val="14"/>
      <color rgb="FFFF0000"/>
      <name val="Calibri"/>
      <family val="2"/>
      <charset val="186"/>
      <scheme val="minor"/>
    </font>
    <font>
      <sz val="8"/>
      <color theme="1"/>
      <name val="Calibri"/>
      <family val="2"/>
      <charset val="186"/>
      <scheme val="minor"/>
    </font>
    <font>
      <sz val="9"/>
      <color theme="1"/>
      <name val="Calibri"/>
      <family val="2"/>
      <charset val="186"/>
      <scheme val="minor"/>
    </font>
    <font>
      <sz val="11"/>
      <color theme="8"/>
      <name val="Calibri"/>
      <family val="2"/>
      <scheme val="minor"/>
    </font>
    <font>
      <b/>
      <sz val="14"/>
      <name val="Calibri"/>
      <family val="2"/>
      <scheme val="minor"/>
    </font>
    <font>
      <b/>
      <sz val="14"/>
      <color theme="1"/>
      <name val="Calibri"/>
      <family val="2"/>
      <scheme val="minor"/>
    </font>
    <font>
      <sz val="16"/>
      <color rgb="FFFF0000"/>
      <name val="Calibri"/>
      <family val="2"/>
      <charset val="186"/>
      <scheme val="minor"/>
    </font>
    <font>
      <i/>
      <sz val="11"/>
      <name val="Calibri"/>
      <family val="2"/>
      <scheme val="minor"/>
    </font>
    <font>
      <sz val="8"/>
      <name val="Calibri"/>
      <family val="2"/>
      <scheme val="minor"/>
    </font>
    <font>
      <i/>
      <sz val="11"/>
      <color theme="1"/>
      <name val="Calibri"/>
      <family val="2"/>
      <scheme val="minor"/>
    </font>
    <font>
      <b/>
      <sz val="16"/>
      <color theme="1"/>
      <name val="Times New Roman"/>
      <family val="1"/>
    </font>
    <font>
      <sz val="11"/>
      <color theme="0"/>
      <name val="Calibri"/>
      <family val="2"/>
      <charset val="186"/>
      <scheme val="minor"/>
    </font>
    <font>
      <sz val="9"/>
      <color theme="1"/>
      <name val="Calibri"/>
      <family val="2"/>
      <scheme val="minor"/>
    </font>
    <font>
      <sz val="8"/>
      <color rgb="FFFF0000"/>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8"/>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diagonalUp="1" diagonalDown="1">
      <left/>
      <right style="thin">
        <color indexed="64"/>
      </right>
      <top style="thin">
        <color indexed="64"/>
      </top>
      <bottom/>
      <diagonal style="thin">
        <color indexed="64"/>
      </diagonal>
    </border>
    <border diagonalUp="1" diagonalDown="1">
      <left/>
      <right style="thin">
        <color indexed="64"/>
      </right>
      <top/>
      <bottom/>
      <diagonal style="thin">
        <color indexed="64"/>
      </diagonal>
    </border>
    <border diagonalUp="1" diagonalDown="1">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style="medium">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s>
  <cellStyleXfs count="2">
    <xf numFmtId="0" fontId="0" fillId="0" borderId="0"/>
    <xf numFmtId="0" fontId="9" fillId="0" borderId="0"/>
  </cellStyleXfs>
  <cellXfs count="777">
    <xf numFmtId="0" fontId="0" fillId="0" borderId="0" xfId="0"/>
    <xf numFmtId="0" fontId="0" fillId="0" borderId="0" xfId="0" applyAlignment="1">
      <alignment vertical="top"/>
    </xf>
    <xf numFmtId="0" fontId="13" fillId="0" borderId="0" xfId="0" applyFont="1" applyAlignment="1">
      <alignment vertical="top"/>
    </xf>
    <xf numFmtId="0" fontId="5" fillId="0" borderId="0" xfId="0" applyFont="1"/>
    <xf numFmtId="0" fontId="5" fillId="0" borderId="0" xfId="0" applyFont="1" applyAlignment="1">
      <alignment horizontal="center"/>
    </xf>
    <xf numFmtId="0" fontId="0" fillId="2" borderId="13" xfId="0" applyFill="1" applyBorder="1"/>
    <xf numFmtId="0" fontId="0" fillId="2" borderId="15" xfId="0" applyFill="1" applyBorder="1"/>
    <xf numFmtId="0" fontId="0" fillId="2" borderId="14" xfId="0" applyFill="1" applyBorder="1"/>
    <xf numFmtId="0" fontId="0" fillId="0" borderId="0" xfId="0" applyAlignment="1">
      <alignment horizontal="center"/>
    </xf>
    <xf numFmtId="0" fontId="5" fillId="0" borderId="0" xfId="0" applyFont="1" applyProtection="1">
      <protection locked="0"/>
    </xf>
    <xf numFmtId="0" fontId="0" fillId="0" borderId="0" xfId="0" applyProtection="1">
      <protection locked="0"/>
    </xf>
    <xf numFmtId="0" fontId="1" fillId="0" borderId="0" xfId="0" applyFont="1" applyProtection="1">
      <protection locked="0"/>
    </xf>
    <xf numFmtId="0" fontId="0" fillId="0" borderId="0" xfId="0" applyAlignment="1" applyProtection="1">
      <alignment horizontal="center"/>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horizontal="center" vertical="top"/>
      <protection locked="0"/>
    </xf>
    <xf numFmtId="0" fontId="9" fillId="0" borderId="0" xfId="0" applyFont="1" applyAlignment="1" applyProtection="1">
      <alignment horizontal="center" vertical="top"/>
      <protection locked="0"/>
    </xf>
    <xf numFmtId="0" fontId="1" fillId="0" borderId="0" xfId="0" applyFont="1" applyAlignment="1" applyProtection="1">
      <alignment horizontal="center" vertical="top"/>
      <protection locked="0"/>
    </xf>
    <xf numFmtId="0" fontId="0" fillId="0" borderId="0" xfId="0" applyAlignment="1">
      <alignment horizontal="center" vertical="top"/>
    </xf>
    <xf numFmtId="0" fontId="9" fillId="0" borderId="0" xfId="0" applyFont="1" applyAlignment="1">
      <alignment horizontal="center" vertical="top"/>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9" fillId="2" borderId="12" xfId="0" applyFont="1" applyFill="1" applyBorder="1" applyAlignment="1">
      <alignment horizontal="center" vertical="top" wrapText="1"/>
    </xf>
    <xf numFmtId="0" fontId="0" fillId="2" borderId="13" xfId="0" applyFill="1" applyBorder="1" applyAlignment="1">
      <alignment vertical="top"/>
    </xf>
    <xf numFmtId="0" fontId="0" fillId="2" borderId="5" xfId="0" applyFill="1" applyBorder="1" applyAlignment="1">
      <alignment horizontal="center" vertical="top"/>
    </xf>
    <xf numFmtId="0" fontId="0" fillId="2" borderId="13" xfId="0" applyFill="1" applyBorder="1" applyAlignment="1">
      <alignment horizontal="center" vertical="top"/>
    </xf>
    <xf numFmtId="0" fontId="0" fillId="2" borderId="14" xfId="0" applyFill="1" applyBorder="1" applyAlignment="1">
      <alignment vertical="top"/>
    </xf>
    <xf numFmtId="0" fontId="4" fillId="2" borderId="9" xfId="0" applyFont="1" applyFill="1" applyBorder="1" applyAlignment="1">
      <alignment horizontal="center" vertical="top" wrapText="1"/>
    </xf>
    <xf numFmtId="0" fontId="0" fillId="2" borderId="15" xfId="0" applyFill="1" applyBorder="1" applyAlignment="1">
      <alignment vertical="top"/>
    </xf>
    <xf numFmtId="0" fontId="0" fillId="4" borderId="15" xfId="0" applyFill="1" applyBorder="1" applyAlignment="1">
      <alignment horizontal="center" vertical="top"/>
    </xf>
    <xf numFmtId="0" fontId="0" fillId="2" borderId="1" xfId="0" applyFill="1" applyBorder="1" applyAlignment="1">
      <alignment vertical="top"/>
    </xf>
    <xf numFmtId="0" fontId="4" fillId="2" borderId="12" xfId="0" applyFont="1" applyFill="1" applyBorder="1" applyAlignment="1">
      <alignment horizontal="center" vertical="top" wrapText="1"/>
    </xf>
    <xf numFmtId="0" fontId="4" fillId="2" borderId="1" xfId="0" applyFont="1" applyFill="1" applyBorder="1" applyAlignment="1">
      <alignment horizontal="center" vertical="top" wrapText="1"/>
    </xf>
    <xf numFmtId="0" fontId="0" fillId="2" borderId="11" xfId="0" applyFill="1" applyBorder="1" applyAlignment="1">
      <alignment vertical="top"/>
    </xf>
    <xf numFmtId="0" fontId="0" fillId="2" borderId="12" xfId="0" applyFill="1" applyBorder="1" applyAlignment="1">
      <alignment vertical="top"/>
    </xf>
    <xf numFmtId="0" fontId="0" fillId="4" borderId="13" xfId="0" applyFill="1" applyBorder="1" applyAlignment="1">
      <alignment horizontal="center" vertical="top"/>
    </xf>
    <xf numFmtId="0" fontId="20" fillId="0" borderId="0" xfId="0" applyFont="1" applyAlignment="1">
      <alignment vertical="top"/>
    </xf>
    <xf numFmtId="0" fontId="20" fillId="0" borderId="0" xfId="0" applyFont="1" applyAlignment="1">
      <alignment horizontal="center" vertical="top"/>
    </xf>
    <xf numFmtId="0" fontId="20" fillId="0" borderId="0" xfId="0" applyFont="1" applyAlignment="1" applyProtection="1">
      <alignment vertical="top"/>
      <protection locked="0"/>
    </xf>
    <xf numFmtId="0" fontId="20" fillId="0" borderId="0" xfId="0" applyFont="1"/>
    <xf numFmtId="0" fontId="7" fillId="0" borderId="5" xfId="0" applyFont="1" applyBorder="1" applyAlignment="1" applyProtection="1">
      <alignment horizontal="center" wrapText="1"/>
      <protection locked="0"/>
    </xf>
    <xf numFmtId="0" fontId="0" fillId="0" borderId="0" xfId="0" applyAlignment="1">
      <alignment vertical="top" wrapText="1"/>
    </xf>
    <xf numFmtId="0" fontId="22" fillId="0" borderId="0" xfId="0" applyFont="1" applyAlignment="1" applyProtection="1">
      <alignment vertical="top"/>
      <protection locked="0"/>
    </xf>
    <xf numFmtId="0" fontId="1" fillId="0" borderId="0" xfId="0" applyFont="1" applyAlignment="1" applyProtection="1">
      <alignment vertical="top"/>
      <protection locked="0"/>
    </xf>
    <xf numFmtId="0" fontId="22" fillId="0" borderId="0" xfId="0" applyFont="1" applyAlignment="1">
      <alignment vertical="top"/>
    </xf>
    <xf numFmtId="0" fontId="0" fillId="4" borderId="0" xfId="0" applyFill="1" applyAlignment="1">
      <alignment vertical="top" wrapText="1"/>
    </xf>
    <xf numFmtId="0" fontId="0" fillId="4" borderId="2" xfId="0" applyFill="1" applyBorder="1" applyAlignment="1">
      <alignment vertical="top" wrapText="1"/>
    </xf>
    <xf numFmtId="0" fontId="13" fillId="2" borderId="1" xfId="0" applyFont="1" applyFill="1" applyBorder="1" applyAlignment="1">
      <alignment horizontal="center" vertical="top"/>
    </xf>
    <xf numFmtId="0" fontId="0" fillId="2" borderId="6" xfId="0" applyFill="1" applyBorder="1" applyAlignment="1">
      <alignment horizontal="center" vertical="top" wrapText="1"/>
    </xf>
    <xf numFmtId="0" fontId="0" fillId="2" borderId="0" xfId="0" applyFill="1" applyAlignment="1">
      <alignment horizontal="center" vertical="top" wrapText="1"/>
    </xf>
    <xf numFmtId="0" fontId="0" fillId="2" borderId="7" xfId="0" applyFill="1" applyBorder="1" applyAlignment="1">
      <alignment horizontal="center" vertical="top" wrapText="1"/>
    </xf>
    <xf numFmtId="0" fontId="20" fillId="0" borderId="0" xfId="0" applyFont="1" applyProtection="1">
      <protection locked="0"/>
    </xf>
    <xf numFmtId="0" fontId="4" fillId="0" borderId="0" xfId="0" applyFont="1" applyAlignment="1" applyProtection="1">
      <alignment horizontal="center"/>
      <protection locked="0"/>
    </xf>
    <xf numFmtId="0" fontId="3" fillId="0" borderId="0" xfId="0" applyFont="1" applyAlignment="1">
      <alignment horizontal="left"/>
    </xf>
    <xf numFmtId="0" fontId="2" fillId="0" borderId="0" xfId="0" applyFont="1" applyAlignment="1">
      <alignment horizontal="left"/>
    </xf>
    <xf numFmtId="0" fontId="2" fillId="0" borderId="0" xfId="0" applyFont="1"/>
    <xf numFmtId="0" fontId="2" fillId="2" borderId="10" xfId="0" applyFont="1" applyFill="1" applyBorder="1" applyAlignment="1">
      <alignment horizontal="left" vertical="center"/>
    </xf>
    <xf numFmtId="0" fontId="11" fillId="0" borderId="6" xfId="0" applyFont="1" applyBorder="1" applyAlignment="1">
      <alignment horizontal="left"/>
    </xf>
    <xf numFmtId="0" fontId="2" fillId="0" borderId="15" xfId="0" applyFont="1" applyBorder="1" applyAlignment="1">
      <alignment horizontal="left"/>
    </xf>
    <xf numFmtId="0" fontId="11" fillId="0" borderId="8" xfId="0" applyFont="1" applyBorder="1" applyAlignment="1">
      <alignment horizontal="left"/>
    </xf>
    <xf numFmtId="0" fontId="2" fillId="0" borderId="14" xfId="0" applyFont="1" applyBorder="1" applyAlignment="1">
      <alignment horizontal="left"/>
    </xf>
    <xf numFmtId="0" fontId="15" fillId="2" borderId="1" xfId="0" applyFont="1" applyFill="1" applyBorder="1" applyAlignment="1">
      <alignment horizontal="left"/>
    </xf>
    <xf numFmtId="0" fontId="11" fillId="0" borderId="15" xfId="0" applyFont="1" applyBorder="1" applyAlignment="1">
      <alignment horizontal="left"/>
    </xf>
    <xf numFmtId="0" fontId="11" fillId="0" borderId="14" xfId="0" applyFont="1" applyBorder="1" applyAlignment="1">
      <alignment horizontal="left"/>
    </xf>
    <xf numFmtId="0" fontId="2" fillId="0" borderId="15" xfId="0" applyFont="1" applyBorder="1"/>
    <xf numFmtId="0" fontId="11" fillId="0" borderId="0" xfId="0" applyFont="1" applyAlignment="1">
      <alignment horizontal="left"/>
    </xf>
    <xf numFmtId="0" fontId="3" fillId="2" borderId="1" xfId="0" applyFont="1" applyFill="1" applyBorder="1" applyAlignment="1">
      <alignment horizontal="left"/>
    </xf>
    <xf numFmtId="0" fontId="0" fillId="0" borderId="13" xfId="0" applyBorder="1"/>
    <xf numFmtId="0" fontId="0" fillId="0" borderId="15" xfId="0" applyBorder="1"/>
    <xf numFmtId="0" fontId="0" fillId="0" borderId="14" xfId="0" applyBorder="1"/>
    <xf numFmtId="0" fontId="3" fillId="2" borderId="10" xfId="0" applyFont="1" applyFill="1" applyBorder="1" applyAlignment="1">
      <alignment horizontal="left"/>
    </xf>
    <xf numFmtId="0" fontId="2" fillId="0" borderId="6" xfId="0" applyFont="1" applyBorder="1" applyAlignment="1">
      <alignment horizontal="left"/>
    </xf>
    <xf numFmtId="0" fontId="2" fillId="0" borderId="7" xfId="0" applyFont="1" applyBorder="1"/>
    <xf numFmtId="0" fontId="2" fillId="3" borderId="0" xfId="0" applyFont="1" applyFill="1" applyAlignment="1">
      <alignment horizontal="left"/>
    </xf>
    <xf numFmtId="0" fontId="2" fillId="3" borderId="0" xfId="0" applyFont="1" applyFill="1"/>
    <xf numFmtId="0" fontId="2" fillId="3" borderId="7" xfId="0" applyFont="1" applyFill="1" applyBorder="1"/>
    <xf numFmtId="0" fontId="2" fillId="0" borderId="8" xfId="0" applyFont="1" applyBorder="1" applyAlignment="1">
      <alignment horizontal="left"/>
    </xf>
    <xf numFmtId="0" fontId="2" fillId="3" borderId="2" xfId="0" applyFont="1" applyFill="1" applyBorder="1" applyAlignment="1">
      <alignment horizontal="left"/>
    </xf>
    <xf numFmtId="0" fontId="2" fillId="3" borderId="2" xfId="0" applyFont="1" applyFill="1" applyBorder="1"/>
    <xf numFmtId="0" fontId="2" fillId="3" borderId="9" xfId="0" applyFont="1" applyFill="1" applyBorder="1"/>
    <xf numFmtId="0" fontId="22" fillId="0" borderId="0" xfId="0" applyFont="1" applyProtection="1">
      <protection locked="0"/>
    </xf>
    <xf numFmtId="0" fontId="9" fillId="0" borderId="0" xfId="0" applyFont="1" applyProtection="1">
      <protection locked="0"/>
    </xf>
    <xf numFmtId="0" fontId="4" fillId="0" borderId="0" xfId="0" applyFont="1" applyProtection="1">
      <protection locked="0"/>
    </xf>
    <xf numFmtId="0" fontId="22" fillId="0" borderId="0" xfId="0" applyFont="1"/>
    <xf numFmtId="0" fontId="9" fillId="0" borderId="0" xfId="0" applyFont="1"/>
    <xf numFmtId="0" fontId="9" fillId="2" borderId="1" xfId="0" applyFont="1" applyFill="1" applyBorder="1" applyAlignment="1">
      <alignment horizontal="center" vertical="center" wrapText="1"/>
    </xf>
    <xf numFmtId="0" fontId="9" fillId="2" borderId="12" xfId="0" applyFont="1" applyFill="1" applyBorder="1" applyAlignment="1">
      <alignment horizontal="center" vertical="center" wrapText="1"/>
    </xf>
    <xf numFmtId="4" fontId="4" fillId="4" borderId="1" xfId="0" applyNumberFormat="1" applyFont="1" applyFill="1" applyBorder="1"/>
    <xf numFmtId="0" fontId="9" fillId="2" borderId="1" xfId="0" applyFont="1" applyFill="1" applyBorder="1" applyAlignment="1">
      <alignment horizontal="center"/>
    </xf>
    <xf numFmtId="0" fontId="0" fillId="5" borderId="13" xfId="0" applyFill="1" applyBorder="1" applyAlignment="1" applyProtection="1">
      <alignment vertical="top" wrapText="1"/>
      <protection locked="0"/>
    </xf>
    <xf numFmtId="0" fontId="0" fillId="5" borderId="15" xfId="0" applyFill="1" applyBorder="1" applyAlignment="1" applyProtection="1">
      <alignment vertical="top" wrapText="1"/>
      <protection locked="0"/>
    </xf>
    <xf numFmtId="0" fontId="0" fillId="5" borderId="14" xfId="0" applyFill="1" applyBorder="1" applyAlignment="1" applyProtection="1">
      <alignment vertical="top" wrapText="1"/>
      <protection locked="0"/>
    </xf>
    <xf numFmtId="0" fontId="0" fillId="0" borderId="15"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0" borderId="2" xfId="0" applyBorder="1" applyAlignment="1" applyProtection="1">
      <alignment vertical="top"/>
      <protection locked="0"/>
    </xf>
    <xf numFmtId="0" fontId="0" fillId="0" borderId="0" xfId="0" applyAlignment="1" applyProtection="1">
      <alignment wrapText="1"/>
      <protection locked="0"/>
    </xf>
    <xf numFmtId="0" fontId="4" fillId="2" borderId="1" xfId="0" applyFont="1" applyFill="1" applyBorder="1" applyAlignment="1">
      <alignment horizontal="center" vertical="top"/>
    </xf>
    <xf numFmtId="0" fontId="4" fillId="2" borderId="11" xfId="0" applyFont="1" applyFill="1" applyBorder="1" applyAlignment="1">
      <alignment horizontal="center" vertical="top" wrapText="1"/>
    </xf>
    <xf numFmtId="0" fontId="0" fillId="4" borderId="13" xfId="0" applyFill="1" applyBorder="1" applyAlignment="1">
      <alignment vertical="top" wrapText="1"/>
    </xf>
    <xf numFmtId="0" fontId="0" fillId="2" borderId="15" xfId="0" applyFill="1" applyBorder="1" applyAlignment="1">
      <alignment vertical="top" wrapText="1"/>
    </xf>
    <xf numFmtId="0" fontId="0" fillId="4" borderId="15" xfId="0" applyFill="1" applyBorder="1" applyAlignment="1">
      <alignment horizontal="center" vertical="top" wrapText="1"/>
    </xf>
    <xf numFmtId="0" fontId="0" fillId="2" borderId="3" xfId="0" applyFill="1" applyBorder="1" applyAlignment="1">
      <alignment vertical="top"/>
    </xf>
    <xf numFmtId="0" fontId="0" fillId="2" borderId="6" xfId="0" applyFill="1" applyBorder="1" applyAlignment="1">
      <alignment vertical="top"/>
    </xf>
    <xf numFmtId="0" fontId="0" fillId="2" borderId="8" xfId="0" applyFill="1" applyBorder="1" applyAlignment="1">
      <alignment vertical="top"/>
    </xf>
    <xf numFmtId="0" fontId="22" fillId="0" borderId="0" xfId="0" applyFont="1" applyAlignment="1">
      <alignment horizontal="left" vertical="top"/>
    </xf>
    <xf numFmtId="0" fontId="0" fillId="0" borderId="0" xfId="0" applyAlignment="1">
      <alignment horizontal="left" vertical="top"/>
    </xf>
    <xf numFmtId="0" fontId="0" fillId="0" borderId="0" xfId="0" applyAlignment="1" applyProtection="1">
      <alignment horizontal="left" vertical="top"/>
      <protection locked="0"/>
    </xf>
    <xf numFmtId="0" fontId="22" fillId="0" borderId="0" xfId="0" applyFont="1" applyAlignment="1">
      <alignment horizontal="center" vertical="top"/>
    </xf>
    <xf numFmtId="0" fontId="23" fillId="0" borderId="0" xfId="0" applyFont="1" applyAlignment="1">
      <alignment vertical="top"/>
    </xf>
    <xf numFmtId="0" fontId="9" fillId="2" borderId="11" xfId="0" applyFont="1" applyFill="1" applyBorder="1" applyAlignment="1">
      <alignment horizontal="center"/>
    </xf>
    <xf numFmtId="0" fontId="17" fillId="2" borderId="1" xfId="0" applyFont="1" applyFill="1" applyBorder="1" applyAlignment="1">
      <alignment horizontal="center" vertical="center" wrapText="1"/>
    </xf>
    <xf numFmtId="0" fontId="9" fillId="4" borderId="1" xfId="0" applyFont="1" applyFill="1" applyBorder="1"/>
    <xf numFmtId="0" fontId="0" fillId="4" borderId="1" xfId="0" applyFill="1" applyBorder="1" applyAlignment="1">
      <alignment horizontal="center" wrapText="1"/>
    </xf>
    <xf numFmtId="0" fontId="21" fillId="0" borderId="0" xfId="0" applyFont="1" applyAlignment="1" applyProtection="1">
      <alignment vertical="top"/>
      <protection locked="0"/>
    </xf>
    <xf numFmtId="0" fontId="13" fillId="0" borderId="0" xfId="0" applyFont="1" applyAlignment="1" applyProtection="1">
      <alignment vertical="top"/>
      <protection locked="0"/>
    </xf>
    <xf numFmtId="0" fontId="10" fillId="0" borderId="0" xfId="0" applyFont="1" applyAlignment="1" applyProtection="1">
      <alignment vertical="top"/>
      <protection locked="0"/>
    </xf>
    <xf numFmtId="0" fontId="21" fillId="0" borderId="0" xfId="0" applyFont="1" applyAlignment="1">
      <alignment vertical="top"/>
    </xf>
    <xf numFmtId="0" fontId="14" fillId="2" borderId="1" xfId="0" applyFont="1" applyFill="1" applyBorder="1" applyAlignment="1">
      <alignment horizontal="center" vertical="top"/>
    </xf>
    <xf numFmtId="0" fontId="20" fillId="0" borderId="0" xfId="0" applyFont="1" applyAlignment="1">
      <alignment horizontal="center"/>
    </xf>
    <xf numFmtId="0" fontId="4" fillId="4" borderId="1" xfId="0" applyFont="1" applyFill="1" applyBorder="1" applyAlignment="1">
      <alignment horizontal="center" wrapText="1"/>
    </xf>
    <xf numFmtId="0" fontId="24" fillId="0" borderId="0" xfId="0" applyFont="1"/>
    <xf numFmtId="0" fontId="0" fillId="3" borderId="0" xfId="0" applyFill="1" applyAlignment="1">
      <alignment horizontal="center" vertical="top"/>
    </xf>
    <xf numFmtId="0" fontId="21" fillId="0" borderId="0" xfId="0" applyFont="1" applyAlignment="1">
      <alignment vertical="top" wrapText="1"/>
    </xf>
    <xf numFmtId="0" fontId="0" fillId="3" borderId="0" xfId="0" applyFill="1" applyAlignment="1">
      <alignment horizontal="center" vertical="top" wrapText="1"/>
    </xf>
    <xf numFmtId="0" fontId="0" fillId="2" borderId="1" xfId="0" applyFill="1" applyBorder="1" applyAlignment="1">
      <alignment vertical="top" wrapText="1"/>
    </xf>
    <xf numFmtId="0" fontId="7" fillId="2" borderId="1" xfId="0" applyFont="1" applyFill="1" applyBorder="1" applyAlignment="1">
      <alignment vertical="top" wrapText="1"/>
    </xf>
    <xf numFmtId="0" fontId="14" fillId="2" borderId="1" xfId="0" applyFont="1" applyFill="1" applyBorder="1" applyAlignment="1">
      <alignment vertical="top" wrapText="1"/>
    </xf>
    <xf numFmtId="0" fontId="13" fillId="2" borderId="1" xfId="0" applyFont="1" applyFill="1" applyBorder="1" applyAlignment="1">
      <alignment vertical="top" wrapText="1"/>
    </xf>
    <xf numFmtId="0" fontId="4" fillId="2" borderId="1" xfId="0" applyFont="1" applyFill="1" applyBorder="1" applyAlignment="1">
      <alignment vertical="top" wrapText="1"/>
    </xf>
    <xf numFmtId="0" fontId="12" fillId="2" borderId="1" xfId="0" applyFont="1" applyFill="1" applyBorder="1" applyAlignment="1">
      <alignment vertical="top" wrapText="1"/>
    </xf>
    <xf numFmtId="0" fontId="0" fillId="2" borderId="14" xfId="0" applyFill="1" applyBorder="1" applyAlignment="1">
      <alignment vertical="top" wrapText="1"/>
    </xf>
    <xf numFmtId="0" fontId="0" fillId="4" borderId="1" xfId="0" applyFill="1" applyBorder="1" applyAlignment="1">
      <alignment horizontal="center" vertical="top" wrapText="1"/>
    </xf>
    <xf numFmtId="0" fontId="26" fillId="4" borderId="2" xfId="0" applyFont="1" applyFill="1" applyBorder="1" applyAlignment="1">
      <alignment horizontal="center" vertical="top" wrapText="1"/>
    </xf>
    <xf numFmtId="0" fontId="26" fillId="4" borderId="9" xfId="0" applyFont="1" applyFill="1" applyBorder="1" applyAlignment="1">
      <alignment horizontal="center" vertical="top" wrapText="1"/>
    </xf>
    <xf numFmtId="0" fontId="0" fillId="5" borderId="0" xfId="0" applyFill="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2"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4" fillId="0" borderId="0" xfId="0" applyFont="1" applyAlignment="1" applyProtection="1">
      <alignment vertical="top"/>
      <protection locked="0"/>
    </xf>
    <xf numFmtId="0" fontId="14" fillId="0" borderId="0" xfId="0" applyFont="1" applyAlignment="1">
      <alignment vertical="top"/>
    </xf>
    <xf numFmtId="0" fontId="4" fillId="2" borderId="1" xfId="0" applyFont="1" applyFill="1" applyBorder="1" applyAlignment="1">
      <alignment vertical="top"/>
    </xf>
    <xf numFmtId="0" fontId="13" fillId="4" borderId="1" xfId="0" applyFont="1" applyFill="1" applyBorder="1" applyAlignment="1">
      <alignment horizontal="center" vertical="top" wrapText="1"/>
    </xf>
    <xf numFmtId="0" fontId="13" fillId="4" borderId="1" xfId="0" applyFont="1" applyFill="1" applyBorder="1" applyAlignment="1">
      <alignment horizontal="center" vertical="top"/>
    </xf>
    <xf numFmtId="0" fontId="13" fillId="5" borderId="1" xfId="0" applyFont="1" applyFill="1" applyBorder="1" applyAlignment="1" applyProtection="1">
      <alignment vertical="top" wrapText="1"/>
      <protection locked="0"/>
    </xf>
    <xf numFmtId="0" fontId="13" fillId="5" borderId="1" xfId="0" applyFont="1" applyFill="1" applyBorder="1" applyAlignment="1" applyProtection="1">
      <alignment vertical="top"/>
      <protection locked="0"/>
    </xf>
    <xf numFmtId="0" fontId="13" fillId="0" borderId="1" xfId="0" applyFont="1" applyBorder="1" applyAlignment="1" applyProtection="1">
      <alignment horizontal="left" vertical="top" wrapText="1"/>
      <protection locked="0"/>
    </xf>
    <xf numFmtId="0" fontId="7" fillId="4" borderId="7" xfId="0" applyFont="1" applyFill="1" applyBorder="1" applyAlignment="1">
      <alignment horizontal="center" vertical="top"/>
    </xf>
    <xf numFmtId="0" fontId="0" fillId="4" borderId="7" xfId="0" applyFill="1" applyBorder="1" applyAlignment="1">
      <alignment horizontal="center" vertical="top"/>
    </xf>
    <xf numFmtId="0" fontId="4" fillId="2" borderId="5" xfId="0" applyFont="1" applyFill="1" applyBorder="1" applyAlignment="1">
      <alignment horizontal="center" vertical="top" wrapText="1"/>
    </xf>
    <xf numFmtId="0" fontId="7" fillId="4" borderId="15" xfId="0" applyFont="1" applyFill="1" applyBorder="1" applyAlignment="1">
      <alignment horizontal="center" vertical="top"/>
    </xf>
    <xf numFmtId="0" fontId="7" fillId="4" borderId="14" xfId="0" applyFont="1" applyFill="1" applyBorder="1" applyAlignment="1">
      <alignment horizontal="center" vertical="top"/>
    </xf>
    <xf numFmtId="0" fontId="21" fillId="0" borderId="0" xfId="0" applyFont="1" applyProtection="1">
      <protection locked="0"/>
    </xf>
    <xf numFmtId="0" fontId="21" fillId="0" borderId="0" xfId="0" applyFont="1" applyAlignment="1" applyProtection="1">
      <alignment horizontal="left"/>
      <protection locked="0"/>
    </xf>
    <xf numFmtId="0" fontId="13" fillId="0" borderId="0" xfId="0" applyFont="1" applyProtection="1">
      <protection locked="0"/>
    </xf>
    <xf numFmtId="0" fontId="14" fillId="0" borderId="0" xfId="0" applyFont="1" applyProtection="1">
      <protection locked="0"/>
    </xf>
    <xf numFmtId="0" fontId="13" fillId="0" borderId="0" xfId="0" applyFont="1" applyAlignment="1" applyProtection="1">
      <alignment wrapText="1"/>
      <protection locked="0"/>
    </xf>
    <xf numFmtId="0" fontId="13" fillId="0" borderId="0" xfId="0" applyFont="1" applyAlignment="1" applyProtection="1">
      <alignment horizontal="left" vertical="top"/>
      <protection locked="0"/>
    </xf>
    <xf numFmtId="0" fontId="21" fillId="0" borderId="0" xfId="0" applyFont="1"/>
    <xf numFmtId="0" fontId="13" fillId="0" borderId="0" xfId="0" applyFont="1"/>
    <xf numFmtId="0" fontId="1" fillId="0" borderId="0" xfId="0" applyFont="1" applyAlignment="1">
      <alignment horizontal="center" wrapText="1"/>
    </xf>
    <xf numFmtId="0" fontId="13" fillId="0" borderId="0" xfId="0" applyFont="1" applyAlignment="1">
      <alignment wrapText="1"/>
    </xf>
    <xf numFmtId="0" fontId="13" fillId="2" borderId="15" xfId="0" applyFont="1" applyFill="1" applyBorder="1" applyAlignment="1">
      <alignment vertical="top" wrapText="1"/>
    </xf>
    <xf numFmtId="0" fontId="0" fillId="2" borderId="12" xfId="0" applyFill="1" applyBorder="1" applyAlignment="1">
      <alignment horizontal="center" vertical="top"/>
    </xf>
    <xf numFmtId="0" fontId="16" fillId="2" borderId="1" xfId="0" applyFont="1" applyFill="1" applyBorder="1" applyAlignment="1">
      <alignment vertical="top" wrapText="1"/>
    </xf>
    <xf numFmtId="0" fontId="9" fillId="2" borderId="15" xfId="0" applyFont="1" applyFill="1" applyBorder="1" applyAlignment="1">
      <alignment vertical="top" wrapText="1"/>
    </xf>
    <xf numFmtId="0" fontId="9" fillId="2" borderId="1" xfId="0" applyFont="1" applyFill="1" applyBorder="1" applyAlignment="1">
      <alignment vertical="top" wrapText="1"/>
    </xf>
    <xf numFmtId="0" fontId="0" fillId="4" borderId="9" xfId="0" applyFill="1" applyBorder="1" applyAlignment="1">
      <alignment horizontal="center" vertical="top"/>
    </xf>
    <xf numFmtId="0" fontId="9" fillId="2" borderId="12" xfId="0" applyFont="1" applyFill="1" applyBorder="1" applyAlignment="1">
      <alignment horizontal="center"/>
    </xf>
    <xf numFmtId="0" fontId="0" fillId="0" borderId="0" xfId="0" applyAlignment="1">
      <alignment wrapText="1"/>
    </xf>
    <xf numFmtId="0" fontId="20" fillId="0" borderId="0" xfId="0" applyFont="1" applyAlignment="1">
      <alignment horizontal="left" vertical="top"/>
    </xf>
    <xf numFmtId="0" fontId="24" fillId="0" borderId="0" xfId="0" applyFont="1" applyAlignment="1">
      <alignment vertical="top"/>
    </xf>
    <xf numFmtId="0" fontId="1" fillId="0" borderId="0" xfId="0" applyFont="1" applyAlignment="1">
      <alignment vertical="top"/>
    </xf>
    <xf numFmtId="0" fontId="7" fillId="4" borderId="1" xfId="0" applyFont="1" applyFill="1" applyBorder="1" applyAlignment="1">
      <alignment vertical="top"/>
    </xf>
    <xf numFmtId="3" fontId="7" fillId="4" borderId="1" xfId="0" applyNumberFormat="1" applyFont="1" applyFill="1" applyBorder="1" applyAlignment="1">
      <alignment horizontal="center" vertical="top"/>
    </xf>
    <xf numFmtId="0" fontId="0" fillId="4" borderId="1" xfId="0" applyFill="1" applyBorder="1" applyAlignment="1">
      <alignment vertical="top"/>
    </xf>
    <xf numFmtId="1" fontId="4" fillId="4" borderId="1" xfId="0" applyNumberFormat="1" applyFont="1" applyFill="1" applyBorder="1" applyAlignment="1">
      <alignment horizontal="center" vertical="top"/>
    </xf>
    <xf numFmtId="0" fontId="4" fillId="0" borderId="0" xfId="0" applyFont="1" applyAlignment="1">
      <alignment horizontal="center" vertical="top"/>
    </xf>
    <xf numFmtId="0" fontId="0" fillId="0" borderId="1" xfId="0" applyBorder="1" applyAlignment="1">
      <alignment horizontal="center" vertical="top"/>
    </xf>
    <xf numFmtId="0" fontId="0" fillId="5" borderId="1" xfId="0" applyFill="1" applyBorder="1" applyAlignment="1">
      <alignment horizontal="center" vertical="top"/>
    </xf>
    <xf numFmtId="0" fontId="0" fillId="4" borderId="1" xfId="0" applyFill="1" applyBorder="1" applyAlignment="1">
      <alignment horizontal="center" vertical="top"/>
    </xf>
    <xf numFmtId="0" fontId="0" fillId="6" borderId="1" xfId="0" applyFill="1" applyBorder="1" applyAlignment="1">
      <alignment horizontal="center" vertical="top"/>
    </xf>
    <xf numFmtId="0" fontId="4" fillId="0" borderId="0" xfId="0" applyFont="1" applyAlignment="1">
      <alignment horizontal="left" vertical="top"/>
    </xf>
    <xf numFmtId="0" fontId="13" fillId="0" borderId="0" xfId="0" applyFont="1" applyAlignment="1">
      <alignment horizontal="left" vertical="top"/>
    </xf>
    <xf numFmtId="0" fontId="9" fillId="0" borderId="1" xfId="0" applyFont="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13" fillId="2" borderId="1" xfId="0" applyFont="1" applyFill="1" applyBorder="1" applyAlignment="1">
      <alignment horizontal="left" vertical="top" wrapText="1"/>
    </xf>
    <xf numFmtId="0" fontId="29" fillId="2" borderId="1" xfId="0" applyFont="1" applyFill="1" applyBorder="1" applyAlignment="1">
      <alignment vertical="top"/>
    </xf>
    <xf numFmtId="0" fontId="29" fillId="2" borderId="1" xfId="0" applyFont="1" applyFill="1" applyBorder="1" applyAlignment="1">
      <alignment vertical="top" wrapText="1"/>
    </xf>
    <xf numFmtId="0" fontId="2" fillId="0" borderId="14" xfId="0" applyFont="1" applyBorder="1"/>
    <xf numFmtId="0" fontId="13" fillId="5" borderId="7" xfId="0" applyFont="1" applyFill="1" applyBorder="1" applyAlignment="1" applyProtection="1">
      <alignment horizontal="center"/>
      <protection locked="0"/>
    </xf>
    <xf numFmtId="0" fontId="13" fillId="5" borderId="9" xfId="0" applyFont="1" applyFill="1" applyBorder="1" applyAlignment="1" applyProtection="1">
      <alignment horizontal="center"/>
      <protection locked="0"/>
    </xf>
    <xf numFmtId="0" fontId="30" fillId="0" borderId="0" xfId="0" applyFont="1" applyProtection="1">
      <protection locked="0"/>
    </xf>
    <xf numFmtId="0" fontId="9" fillId="0" borderId="0" xfId="0" applyFont="1" applyAlignment="1">
      <alignment vertical="top"/>
    </xf>
    <xf numFmtId="0" fontId="4" fillId="2" borderId="14" xfId="0" applyFont="1" applyFill="1" applyBorder="1" applyAlignment="1">
      <alignment horizontal="center" vertical="top" wrapText="1"/>
    </xf>
    <xf numFmtId="0" fontId="0" fillId="7" borderId="1" xfId="0" applyFill="1" applyBorder="1"/>
    <xf numFmtId="0" fontId="0" fillId="7" borderId="1" xfId="0" applyFill="1" applyBorder="1" applyAlignment="1">
      <alignment horizontal="center"/>
    </xf>
    <xf numFmtId="0" fontId="0" fillId="7" borderId="14" xfId="0" applyFill="1" applyBorder="1" applyAlignment="1">
      <alignment wrapText="1"/>
    </xf>
    <xf numFmtId="0" fontId="0" fillId="7" borderId="14" xfId="0" applyFill="1" applyBorder="1" applyAlignment="1">
      <alignment horizontal="center" wrapText="1"/>
    </xf>
    <xf numFmtId="0" fontId="9" fillId="7" borderId="8" xfId="0" applyFont="1" applyFill="1" applyBorder="1" applyAlignment="1">
      <alignment horizontal="center"/>
    </xf>
    <xf numFmtId="0" fontId="9" fillId="7" borderId="14" xfId="0" applyFont="1" applyFill="1" applyBorder="1" applyAlignment="1">
      <alignment horizontal="center"/>
    </xf>
    <xf numFmtId="0" fontId="0" fillId="7" borderId="1" xfId="0" applyFill="1" applyBorder="1" applyAlignment="1">
      <alignment horizontal="center" vertical="top"/>
    </xf>
    <xf numFmtId="0" fontId="9" fillId="7" borderId="1" xfId="0" applyFont="1" applyFill="1" applyBorder="1" applyAlignment="1">
      <alignment horizontal="center" vertical="center" wrapText="1"/>
    </xf>
    <xf numFmtId="0" fontId="20" fillId="0" borderId="0" xfId="0" applyFont="1" applyAlignment="1">
      <alignment wrapText="1"/>
    </xf>
    <xf numFmtId="0" fontId="0" fillId="0" borderId="1" xfId="0" applyBorder="1" applyAlignment="1" applyProtection="1">
      <alignment horizontal="center" wrapText="1"/>
      <protection locked="0"/>
    </xf>
    <xf numFmtId="0" fontId="0" fillId="4" borderId="1" xfId="0" applyFill="1" applyBorder="1" applyAlignment="1">
      <alignment vertical="top" wrapText="1"/>
    </xf>
    <xf numFmtId="0" fontId="7" fillId="0" borderId="7" xfId="0" applyFont="1" applyBorder="1" applyAlignment="1" applyProtection="1">
      <alignment horizontal="center"/>
      <protection locked="0"/>
    </xf>
    <xf numFmtId="0" fontId="7" fillId="0" borderId="9" xfId="0" applyFont="1" applyBorder="1" applyAlignment="1" applyProtection="1">
      <alignment horizontal="center"/>
      <protection locked="0"/>
    </xf>
    <xf numFmtId="4" fontId="0" fillId="4" borderId="15" xfId="0" applyNumberFormat="1" applyFill="1" applyBorder="1" applyAlignment="1">
      <alignment horizontal="center" vertical="top"/>
    </xf>
    <xf numFmtId="4" fontId="7" fillId="4" borderId="13" xfId="0" applyNumberFormat="1" applyFont="1" applyFill="1" applyBorder="1" applyAlignment="1">
      <alignment horizontal="center" vertical="top" wrapText="1"/>
    </xf>
    <xf numFmtId="4" fontId="7" fillId="4" borderId="15" xfId="0" applyNumberFormat="1" applyFont="1" applyFill="1" applyBorder="1" applyAlignment="1">
      <alignment horizontal="center" vertical="top" wrapText="1"/>
    </xf>
    <xf numFmtId="4" fontId="7" fillId="4" borderId="14" xfId="0" applyNumberFormat="1" applyFont="1" applyFill="1" applyBorder="1" applyAlignment="1">
      <alignment horizontal="center" vertical="top" wrapText="1"/>
    </xf>
    <xf numFmtId="2" fontId="0" fillId="4" borderId="1" xfId="0" applyNumberFormat="1" applyFill="1" applyBorder="1"/>
    <xf numFmtId="4" fontId="7" fillId="4" borderId="1" xfId="0" applyNumberFormat="1" applyFont="1" applyFill="1" applyBorder="1"/>
    <xf numFmtId="4" fontId="4" fillId="7" borderId="1" xfId="0" applyNumberFormat="1" applyFont="1" applyFill="1" applyBorder="1"/>
    <xf numFmtId="2" fontId="0" fillId="0" borderId="1" xfId="0" applyNumberFormat="1" applyBorder="1" applyProtection="1">
      <protection locked="0"/>
    </xf>
    <xf numFmtId="0" fontId="0" fillId="7" borderId="1" xfId="0" applyFill="1" applyBorder="1" applyAlignment="1">
      <alignment vertical="top"/>
    </xf>
    <xf numFmtId="0" fontId="22" fillId="0" borderId="0" xfId="0" applyFont="1" applyAlignment="1">
      <alignment wrapText="1"/>
    </xf>
    <xf numFmtId="0" fontId="9" fillId="0" borderId="0" xfId="0" applyFont="1" applyAlignment="1">
      <alignment wrapText="1"/>
    </xf>
    <xf numFmtId="0" fontId="9" fillId="0" borderId="0" xfId="0" applyFont="1" applyAlignment="1" applyProtection="1">
      <alignment vertical="top"/>
      <protection locked="0"/>
    </xf>
    <xf numFmtId="0" fontId="9" fillId="0" borderId="0" xfId="0" applyFont="1" applyAlignment="1" applyProtection="1">
      <alignment wrapText="1"/>
      <protection locked="0"/>
    </xf>
    <xf numFmtId="0" fontId="9" fillId="2" borderId="1" xfId="0" applyFont="1" applyFill="1" applyBorder="1" applyAlignment="1">
      <alignment horizontal="center" wrapText="1"/>
    </xf>
    <xf numFmtId="0" fontId="9" fillId="0" borderId="1" xfId="0" applyFont="1" applyBorder="1" applyAlignment="1" applyProtection="1">
      <alignment horizontal="center" wrapText="1"/>
      <protection locked="0"/>
    </xf>
    <xf numFmtId="0" fontId="4" fillId="7" borderId="1" xfId="0" applyFont="1" applyFill="1" applyBorder="1" applyAlignment="1">
      <alignment horizontal="center" vertical="top" wrapText="1"/>
    </xf>
    <xf numFmtId="0" fontId="0" fillId="2" borderId="1" xfId="0" applyFill="1" applyBorder="1" applyAlignment="1">
      <alignment horizontal="center" vertical="top" wrapText="1"/>
    </xf>
    <xf numFmtId="0" fontId="22" fillId="0" borderId="0" xfId="0" applyFont="1" applyAlignment="1">
      <alignment vertical="top" wrapText="1"/>
    </xf>
    <xf numFmtId="0" fontId="9" fillId="2" borderId="13" xfId="0" applyFont="1" applyFill="1" applyBorder="1" applyAlignment="1">
      <alignment horizontal="center" vertical="top" wrapText="1"/>
    </xf>
    <xf numFmtId="0" fontId="9" fillId="2" borderId="5" xfId="0" applyFont="1" applyFill="1" applyBorder="1" applyAlignment="1">
      <alignment horizontal="center" vertical="top" wrapText="1"/>
    </xf>
    <xf numFmtId="0" fontId="0" fillId="3" borderId="0" xfId="0" applyFill="1" applyAlignment="1">
      <alignment horizontal="center"/>
    </xf>
    <xf numFmtId="0" fontId="0" fillId="7" borderId="1" xfId="0" applyFill="1" applyBorder="1" applyAlignment="1" applyProtection="1">
      <alignment vertical="top" wrapText="1"/>
      <protection locked="0"/>
    </xf>
    <xf numFmtId="0" fontId="7" fillId="5" borderId="1" xfId="0" applyFont="1" applyFill="1" applyBorder="1" applyAlignment="1" applyProtection="1">
      <alignment vertical="top" wrapText="1"/>
      <protection locked="0"/>
    </xf>
    <xf numFmtId="0" fontId="0" fillId="3" borderId="0" xfId="0" applyFill="1"/>
    <xf numFmtId="49" fontId="0" fillId="3" borderId="0" xfId="0" applyNumberFormat="1" applyFill="1" applyAlignment="1">
      <alignment horizontal="center" vertical="top"/>
    </xf>
    <xf numFmtId="0" fontId="9" fillId="2" borderId="10" xfId="0" applyFont="1" applyFill="1" applyBorder="1" applyAlignment="1">
      <alignment horizontal="center" vertical="top" wrapText="1"/>
    </xf>
    <xf numFmtId="0" fontId="0" fillId="4" borderId="5" xfId="0" applyFill="1" applyBorder="1" applyAlignment="1">
      <alignment horizontal="center" vertical="top"/>
    </xf>
    <xf numFmtId="4" fontId="0" fillId="4" borderId="3" xfId="0" applyNumberFormat="1" applyFill="1" applyBorder="1" applyAlignment="1">
      <alignment vertical="top"/>
    </xf>
    <xf numFmtId="164" fontId="0" fillId="4" borderId="15" xfId="0" applyNumberFormat="1" applyFill="1" applyBorder="1" applyAlignment="1">
      <alignment horizontal="center" vertical="top"/>
    </xf>
    <xf numFmtId="4" fontId="0" fillId="4" borderId="6" xfId="0" applyNumberFormat="1" applyFill="1" applyBorder="1" applyAlignment="1">
      <alignment vertical="top"/>
    </xf>
    <xf numFmtId="4" fontId="0" fillId="4" borderId="8" xfId="0" applyNumberFormat="1" applyFill="1" applyBorder="1" applyAlignment="1">
      <alignment vertical="top"/>
    </xf>
    <xf numFmtId="164" fontId="0" fillId="4" borderId="14" xfId="0" applyNumberFormat="1" applyFill="1" applyBorder="1" applyAlignment="1">
      <alignment horizontal="center" vertical="top"/>
    </xf>
    <xf numFmtId="4" fontId="0" fillId="4" borderId="13" xfId="0" applyNumberFormat="1" applyFill="1" applyBorder="1" applyAlignment="1">
      <alignment vertical="top"/>
    </xf>
    <xf numFmtId="4" fontId="0" fillId="4" borderId="14" xfId="0" applyNumberFormat="1" applyFill="1" applyBorder="1" applyAlignment="1">
      <alignment vertical="top"/>
    </xf>
    <xf numFmtId="4" fontId="7" fillId="0" borderId="6" xfId="0" applyNumberFormat="1" applyFont="1" applyBorder="1" applyAlignment="1" applyProtection="1">
      <alignment vertical="top"/>
      <protection locked="0"/>
    </xf>
    <xf numFmtId="0" fontId="0" fillId="2" borderId="5" xfId="0" applyFill="1" applyBorder="1" applyAlignment="1">
      <alignment vertical="top"/>
    </xf>
    <xf numFmtId="164" fontId="0" fillId="4" borderId="13" xfId="0" applyNumberFormat="1" applyFill="1" applyBorder="1" applyAlignment="1">
      <alignment horizontal="center" vertical="top"/>
    </xf>
    <xf numFmtId="0" fontId="0" fillId="2" borderId="9" xfId="0" applyFill="1" applyBorder="1" applyAlignment="1">
      <alignment vertical="top"/>
    </xf>
    <xf numFmtId="0" fontId="0" fillId="2" borderId="9" xfId="0" applyFill="1" applyBorder="1" applyAlignment="1">
      <alignment horizontal="center" vertical="top"/>
    </xf>
    <xf numFmtId="4" fontId="7" fillId="0" borderId="3" xfId="0" applyNumberFormat="1" applyFont="1" applyBorder="1" applyAlignment="1" applyProtection="1">
      <alignment vertical="top"/>
      <protection locked="0"/>
    </xf>
    <xf numFmtId="4" fontId="7" fillId="0" borderId="4" xfId="0" applyNumberFormat="1" applyFont="1" applyBorder="1" applyAlignment="1" applyProtection="1">
      <alignment vertical="top"/>
      <protection locked="0"/>
    </xf>
    <xf numFmtId="4" fontId="7" fillId="0" borderId="5" xfId="0" applyNumberFormat="1" applyFont="1" applyBorder="1" applyAlignment="1" applyProtection="1">
      <alignment vertical="top"/>
      <protection locked="0"/>
    </xf>
    <xf numFmtId="4" fontId="7" fillId="0" borderId="0" xfId="0" applyNumberFormat="1" applyFont="1" applyAlignment="1" applyProtection="1">
      <alignment vertical="top"/>
      <protection locked="0"/>
    </xf>
    <xf numFmtId="4" fontId="7" fillId="0" borderId="7" xfId="0" applyNumberFormat="1" applyFont="1" applyBorder="1" applyAlignment="1" applyProtection="1">
      <alignment vertical="top"/>
      <protection locked="0"/>
    </xf>
    <xf numFmtId="4" fontId="7" fillId="0" borderId="8" xfId="0" applyNumberFormat="1" applyFont="1" applyBorder="1" applyAlignment="1" applyProtection="1">
      <alignment vertical="top"/>
      <protection locked="0"/>
    </xf>
    <xf numFmtId="4" fontId="7" fillId="0" borderId="2" xfId="0" applyNumberFormat="1" applyFont="1" applyBorder="1" applyAlignment="1" applyProtection="1">
      <alignment vertical="top"/>
      <protection locked="0"/>
    </xf>
    <xf numFmtId="4" fontId="7" fillId="0" borderId="9" xfId="0" applyNumberFormat="1" applyFont="1" applyBorder="1" applyAlignment="1" applyProtection="1">
      <alignment vertical="top"/>
      <protection locked="0"/>
    </xf>
    <xf numFmtId="0" fontId="9" fillId="2" borderId="3" xfId="0" applyFont="1" applyFill="1" applyBorder="1" applyAlignment="1">
      <alignment horizontal="center" vertical="top"/>
    </xf>
    <xf numFmtId="0" fontId="9" fillId="2" borderId="14" xfId="0" applyFont="1" applyFill="1" applyBorder="1" applyAlignment="1">
      <alignment horizontal="center" vertical="top"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wrapText="1"/>
    </xf>
    <xf numFmtId="0" fontId="0" fillId="2" borderId="1" xfId="0" applyFill="1" applyBorder="1" applyAlignment="1">
      <alignment horizontal="center" vertical="top"/>
    </xf>
    <xf numFmtId="4" fontId="0" fillId="4" borderId="14" xfId="0" applyNumberFormat="1" applyFill="1" applyBorder="1" applyAlignment="1">
      <alignment horizontal="center" vertical="top"/>
    </xf>
    <xf numFmtId="4" fontId="9" fillId="4" borderId="1" xfId="0" applyNumberFormat="1" applyFont="1" applyFill="1" applyBorder="1"/>
    <xf numFmtId="2" fontId="9" fillId="4" borderId="1" xfId="0" applyNumberFormat="1" applyFont="1" applyFill="1" applyBorder="1"/>
    <xf numFmtId="0" fontId="9" fillId="2" borderId="12" xfId="0" applyFont="1" applyFill="1" applyBorder="1"/>
    <xf numFmtId="0" fontId="9" fillId="7" borderId="5" xfId="0" applyFont="1" applyFill="1" applyBorder="1" applyAlignment="1">
      <alignment horizontal="center" wrapText="1"/>
    </xf>
    <xf numFmtId="0" fontId="9" fillId="7" borderId="5" xfId="0" applyFont="1" applyFill="1" applyBorder="1" applyAlignment="1">
      <alignment wrapText="1"/>
    </xf>
    <xf numFmtId="0" fontId="9" fillId="7" borderId="7" xfId="0" applyFont="1" applyFill="1" applyBorder="1" applyAlignment="1">
      <alignment wrapText="1"/>
    </xf>
    <xf numFmtId="0" fontId="9" fillId="7" borderId="9" xfId="0" applyFont="1" applyFill="1" applyBorder="1" applyAlignment="1">
      <alignment wrapText="1"/>
    </xf>
    <xf numFmtId="0" fontId="9" fillId="7" borderId="12" xfId="0" applyFont="1" applyFill="1" applyBorder="1" applyAlignment="1">
      <alignment horizontal="center" wrapText="1"/>
    </xf>
    <xf numFmtId="0" fontId="0" fillId="2" borderId="18"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21" xfId="0" applyFill="1" applyBorder="1"/>
    <xf numFmtId="0" fontId="0" fillId="2" borderId="22" xfId="0" applyFill="1" applyBorder="1"/>
    <xf numFmtId="0" fontId="4" fillId="0" borderId="23" xfId="0" applyFont="1" applyBorder="1"/>
    <xf numFmtId="0" fontId="0" fillId="0" borderId="24" xfId="0" applyBorder="1" applyAlignment="1">
      <alignment wrapText="1"/>
    </xf>
    <xf numFmtId="0" fontId="9" fillId="2" borderId="21" xfId="0" applyFont="1" applyFill="1" applyBorder="1" applyAlignment="1">
      <alignment horizontal="center"/>
    </xf>
    <xf numFmtId="0" fontId="9" fillId="2" borderId="22" xfId="0" applyFont="1" applyFill="1" applyBorder="1" applyAlignment="1">
      <alignment horizontal="center" wrapText="1"/>
    </xf>
    <xf numFmtId="0" fontId="9" fillId="2" borderId="21" xfId="0" applyFont="1" applyFill="1" applyBorder="1"/>
    <xf numFmtId="2" fontId="9" fillId="4" borderId="22" xfId="0" applyNumberFormat="1" applyFont="1" applyFill="1" applyBorder="1" applyAlignment="1">
      <alignment horizontal="center" wrapText="1"/>
    </xf>
    <xf numFmtId="0" fontId="4" fillId="2" borderId="21" xfId="0" applyFont="1" applyFill="1" applyBorder="1"/>
    <xf numFmtId="2" fontId="4" fillId="4" borderId="22" xfId="0" applyNumberFormat="1" applyFont="1" applyFill="1" applyBorder="1" applyAlignment="1">
      <alignment horizontal="center" wrapText="1"/>
    </xf>
    <xf numFmtId="0" fontId="4" fillId="4" borderId="22" xfId="0" applyFont="1" applyFill="1" applyBorder="1" applyAlignment="1">
      <alignment horizontal="center" wrapText="1"/>
    </xf>
    <xf numFmtId="0" fontId="4" fillId="2" borderId="25" xfId="0" applyFont="1" applyFill="1" applyBorder="1"/>
    <xf numFmtId="0" fontId="4" fillId="4" borderId="26" xfId="0" applyFont="1" applyFill="1" applyBorder="1" applyAlignment="1">
      <alignment horizontal="center" wrapText="1"/>
    </xf>
    <xf numFmtId="0" fontId="4" fillId="4" borderId="27" xfId="0" applyFont="1" applyFill="1" applyBorder="1" applyAlignment="1">
      <alignment horizontal="center" wrapText="1"/>
    </xf>
    <xf numFmtId="0" fontId="0" fillId="7" borderId="12" xfId="0" applyFill="1" applyBorder="1" applyAlignment="1">
      <alignment horizontal="center"/>
    </xf>
    <xf numFmtId="0" fontId="9" fillId="7" borderId="12" xfId="0" applyFont="1" applyFill="1" applyBorder="1" applyAlignment="1">
      <alignment horizontal="center" vertical="center" wrapText="1"/>
    </xf>
    <xf numFmtId="0" fontId="0" fillId="7" borderId="12" xfId="0" applyFill="1" applyBorder="1"/>
    <xf numFmtId="4" fontId="0" fillId="7" borderId="12" xfId="0" applyNumberFormat="1" applyFill="1" applyBorder="1"/>
    <xf numFmtId="4" fontId="4" fillId="7" borderId="12" xfId="0" applyNumberFormat="1" applyFont="1" applyFill="1" applyBorder="1"/>
    <xf numFmtId="0" fontId="7" fillId="7" borderId="14" xfId="0" applyFont="1" applyFill="1" applyBorder="1" applyAlignment="1">
      <alignment horizontal="left" vertical="center"/>
    </xf>
    <xf numFmtId="0" fontId="0" fillId="7" borderId="14" xfId="0" applyFill="1" applyBorder="1" applyAlignment="1">
      <alignment vertical="top"/>
    </xf>
    <xf numFmtId="0" fontId="0" fillId="7" borderId="14" xfId="0" applyFill="1" applyBorder="1" applyAlignment="1">
      <alignment horizontal="center" vertical="top" wrapText="1"/>
    </xf>
    <xf numFmtId="0" fontId="0" fillId="2" borderId="28" xfId="0" applyFill="1" applyBorder="1" applyAlignment="1">
      <alignment horizontal="center"/>
    </xf>
    <xf numFmtId="0" fontId="0" fillId="2" borderId="29" xfId="0" applyFill="1" applyBorder="1" applyAlignment="1">
      <alignment horizontal="center"/>
    </xf>
    <xf numFmtId="0" fontId="0" fillId="2" borderId="30" xfId="0" applyFill="1" applyBorder="1" applyAlignment="1">
      <alignment horizontal="center"/>
    </xf>
    <xf numFmtId="0" fontId="9" fillId="2" borderId="3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4" fillId="2" borderId="32" xfId="0" applyFont="1" applyFill="1" applyBorder="1"/>
    <xf numFmtId="0" fontId="0" fillId="2" borderId="32" xfId="0" applyFill="1" applyBorder="1"/>
    <xf numFmtId="4" fontId="7" fillId="4" borderId="22" xfId="0" applyNumberFormat="1" applyFont="1" applyFill="1" applyBorder="1"/>
    <xf numFmtId="0" fontId="0" fillId="2" borderId="23" xfId="0" applyFill="1" applyBorder="1"/>
    <xf numFmtId="0" fontId="4" fillId="2" borderId="31" xfId="0" applyFont="1" applyFill="1" applyBorder="1"/>
    <xf numFmtId="4" fontId="4" fillId="4" borderId="22" xfId="0" applyNumberFormat="1" applyFont="1" applyFill="1" applyBorder="1"/>
    <xf numFmtId="0" fontId="4" fillId="2" borderId="23" xfId="0" applyFont="1" applyFill="1" applyBorder="1"/>
    <xf numFmtId="2" fontId="0" fillId="4" borderId="22" xfId="0" applyNumberFormat="1" applyFill="1" applyBorder="1"/>
    <xf numFmtId="2" fontId="0" fillId="0" borderId="22" xfId="0" applyNumberFormat="1" applyBorder="1" applyProtection="1">
      <protection locked="0"/>
    </xf>
    <xf numFmtId="0" fontId="4" fillId="2" borderId="34" xfId="0" applyFont="1" applyFill="1" applyBorder="1"/>
    <xf numFmtId="2" fontId="4" fillId="4" borderId="26" xfId="0" applyNumberFormat="1" applyFont="1" applyFill="1" applyBorder="1"/>
    <xf numFmtId="2" fontId="4" fillId="4" borderId="27" xfId="0" applyNumberFormat="1" applyFont="1" applyFill="1" applyBorder="1"/>
    <xf numFmtId="0" fontId="14" fillId="7" borderId="1" xfId="0" applyFont="1" applyFill="1" applyBorder="1" applyAlignment="1">
      <alignment vertical="top" wrapText="1"/>
    </xf>
    <xf numFmtId="0" fontId="13" fillId="7" borderId="1" xfId="0" applyFont="1" applyFill="1" applyBorder="1" applyAlignment="1">
      <alignment vertical="top" wrapText="1"/>
    </xf>
    <xf numFmtId="0" fontId="0" fillId="7" borderId="12" xfId="0" applyFill="1" applyBorder="1" applyAlignment="1">
      <alignment horizontal="center" vertical="top"/>
    </xf>
    <xf numFmtId="0" fontId="9" fillId="7" borderId="12" xfId="0" applyFont="1" applyFill="1" applyBorder="1" applyAlignment="1">
      <alignment horizontal="center" vertical="top" wrapText="1"/>
    </xf>
    <xf numFmtId="0" fontId="0" fillId="7" borderId="5" xfId="0" applyFill="1" applyBorder="1" applyAlignment="1">
      <alignment vertical="top" wrapText="1"/>
    </xf>
    <xf numFmtId="0" fontId="0" fillId="7" borderId="7" xfId="0" applyFill="1" applyBorder="1" applyAlignment="1">
      <alignment vertical="top" wrapText="1"/>
    </xf>
    <xf numFmtId="0" fontId="0" fillId="7" borderId="12" xfId="0" applyFill="1" applyBorder="1" applyAlignment="1">
      <alignment vertical="top"/>
    </xf>
    <xf numFmtId="0" fontId="0" fillId="2" borderId="18" xfId="0" applyFill="1" applyBorder="1" applyAlignment="1">
      <alignment horizontal="center" vertical="top"/>
    </xf>
    <xf numFmtId="0" fontId="0" fillId="2" borderId="19" xfId="0" applyFill="1" applyBorder="1" applyAlignment="1">
      <alignment horizontal="center" vertical="top"/>
    </xf>
    <xf numFmtId="0" fontId="0" fillId="2" borderId="30" xfId="0" applyFill="1" applyBorder="1" applyAlignment="1">
      <alignment horizontal="center" vertical="top"/>
    </xf>
    <xf numFmtId="0" fontId="0" fillId="2" borderId="20" xfId="0" applyFill="1" applyBorder="1" applyAlignment="1">
      <alignment horizontal="center" vertical="top"/>
    </xf>
    <xf numFmtId="0" fontId="9" fillId="2" borderId="31" xfId="0" applyFont="1" applyFill="1" applyBorder="1" applyAlignment="1">
      <alignment horizontal="center" vertical="top" wrapText="1"/>
    </xf>
    <xf numFmtId="0" fontId="9" fillId="2" borderId="22" xfId="0" applyFont="1" applyFill="1" applyBorder="1" applyAlignment="1">
      <alignment horizontal="center" vertical="top"/>
    </xf>
    <xf numFmtId="0" fontId="0" fillId="2" borderId="32" xfId="0" applyFill="1" applyBorder="1" applyAlignment="1">
      <alignment vertical="top"/>
    </xf>
    <xf numFmtId="0" fontId="0" fillId="2" borderId="23" xfId="0" applyFill="1" applyBorder="1" applyAlignment="1">
      <alignment vertical="top"/>
    </xf>
    <xf numFmtId="0" fontId="0" fillId="2" borderId="39" xfId="0" applyFill="1" applyBorder="1" applyAlignment="1">
      <alignment vertical="top"/>
    </xf>
    <xf numFmtId="0" fontId="4" fillId="2" borderId="34" xfId="0" applyFont="1" applyFill="1" applyBorder="1" applyAlignment="1">
      <alignment vertical="top"/>
    </xf>
    <xf numFmtId="0" fontId="4" fillId="2" borderId="26" xfId="0" applyFont="1" applyFill="1" applyBorder="1" applyAlignment="1">
      <alignment vertical="top"/>
    </xf>
    <xf numFmtId="0" fontId="4" fillId="2" borderId="40" xfId="0" applyFont="1" applyFill="1" applyBorder="1" applyAlignment="1">
      <alignment vertical="top"/>
    </xf>
    <xf numFmtId="0" fontId="4" fillId="2" borderId="40" xfId="0" applyFont="1" applyFill="1" applyBorder="1" applyAlignment="1">
      <alignment horizontal="center" vertical="top"/>
    </xf>
    <xf numFmtId="4" fontId="4" fillId="4" borderId="41" xfId="0" applyNumberFormat="1" applyFont="1" applyFill="1" applyBorder="1" applyAlignment="1">
      <alignment vertical="top"/>
    </xf>
    <xf numFmtId="0" fontId="4" fillId="4" borderId="26" xfId="0" applyFont="1" applyFill="1" applyBorder="1" applyAlignment="1">
      <alignment horizontal="center" vertical="top"/>
    </xf>
    <xf numFmtId="0" fontId="0" fillId="2" borderId="27" xfId="0" applyFill="1" applyBorder="1" applyAlignment="1">
      <alignment horizontal="center" vertical="top"/>
    </xf>
    <xf numFmtId="0" fontId="13" fillId="7" borderId="1" xfId="0" applyFont="1" applyFill="1" applyBorder="1" applyAlignment="1">
      <alignment horizontal="center" vertical="top" wrapText="1"/>
    </xf>
    <xf numFmtId="0" fontId="0" fillId="7" borderId="1" xfId="0" applyFill="1" applyBorder="1" applyAlignment="1">
      <alignment vertical="top" wrapText="1"/>
    </xf>
    <xf numFmtId="0" fontId="0" fillId="7" borderId="12" xfId="0" applyFill="1" applyBorder="1" applyAlignment="1">
      <alignment horizontal="center" vertical="top" wrapText="1"/>
    </xf>
    <xf numFmtId="0" fontId="0" fillId="7" borderId="7" xfId="0" applyFill="1" applyBorder="1" applyAlignment="1">
      <alignment horizontal="center" vertical="top" wrapText="1"/>
    </xf>
    <xf numFmtId="0" fontId="0" fillId="7" borderId="5" xfId="0" applyFill="1" applyBorder="1" applyAlignment="1">
      <alignment vertical="top"/>
    </xf>
    <xf numFmtId="0" fontId="0" fillId="7" borderId="7" xfId="0" applyFill="1" applyBorder="1" applyAlignment="1">
      <alignment vertical="top"/>
    </xf>
    <xf numFmtId="0" fontId="0" fillId="2" borderId="42" xfId="0" applyFill="1" applyBorder="1" applyAlignment="1">
      <alignment horizontal="center" vertical="top"/>
    </xf>
    <xf numFmtId="0" fontId="0" fillId="2" borderId="43" xfId="0" applyFill="1" applyBorder="1" applyAlignment="1">
      <alignment horizontal="center" vertical="top"/>
    </xf>
    <xf numFmtId="0" fontId="0" fillId="2" borderId="29" xfId="0" applyFill="1" applyBorder="1" applyAlignment="1">
      <alignment horizontal="center" vertical="top"/>
    </xf>
    <xf numFmtId="0" fontId="13" fillId="2" borderId="44" xfId="0" applyFont="1" applyFill="1" applyBorder="1" applyAlignment="1">
      <alignment horizontal="center" vertical="top"/>
    </xf>
    <xf numFmtId="0" fontId="9" fillId="2" borderId="45" xfId="0" applyFont="1" applyFill="1" applyBorder="1" applyAlignment="1">
      <alignment horizontal="center" vertical="top" wrapText="1"/>
    </xf>
    <xf numFmtId="0" fontId="9" fillId="2" borderId="46" xfId="0" applyFont="1" applyFill="1" applyBorder="1" applyAlignment="1">
      <alignment horizontal="center" vertical="top" wrapText="1"/>
    </xf>
    <xf numFmtId="0" fontId="0" fillId="2" borderId="24" xfId="0" applyFill="1" applyBorder="1" applyAlignment="1">
      <alignment horizontal="center" vertical="top" wrapText="1"/>
    </xf>
    <xf numFmtId="0" fontId="9" fillId="2" borderId="47" xfId="0" applyFont="1" applyFill="1" applyBorder="1" applyAlignment="1">
      <alignment vertical="top"/>
    </xf>
    <xf numFmtId="4" fontId="7" fillId="0" borderId="48" xfId="0" applyNumberFormat="1" applyFont="1" applyBorder="1" applyAlignment="1" applyProtection="1">
      <alignment vertical="top"/>
      <protection locked="0"/>
    </xf>
    <xf numFmtId="4" fontId="7" fillId="0" borderId="24" xfId="0" applyNumberFormat="1" applyFont="1" applyBorder="1" applyAlignment="1" applyProtection="1">
      <alignment vertical="top"/>
      <protection locked="0"/>
    </xf>
    <xf numFmtId="0" fontId="9" fillId="2" borderId="46" xfId="0" applyFont="1" applyFill="1" applyBorder="1" applyAlignment="1">
      <alignment vertical="top"/>
    </xf>
    <xf numFmtId="4" fontId="7" fillId="0" borderId="49" xfId="0" applyNumberFormat="1" applyFont="1" applyBorder="1" applyAlignment="1" applyProtection="1">
      <alignment vertical="top"/>
      <protection locked="0"/>
    </xf>
    <xf numFmtId="0" fontId="0" fillId="2" borderId="25" xfId="0" applyFill="1" applyBorder="1" applyAlignment="1">
      <alignment vertical="top"/>
    </xf>
    <xf numFmtId="0" fontId="0" fillId="2" borderId="50" xfId="0" applyFill="1" applyBorder="1" applyAlignment="1">
      <alignment vertical="top"/>
    </xf>
    <xf numFmtId="4" fontId="0" fillId="4" borderId="26" xfId="0" applyNumberFormat="1" applyFill="1" applyBorder="1" applyAlignment="1">
      <alignment horizontal="center" vertical="top"/>
    </xf>
    <xf numFmtId="0" fontId="0" fillId="4" borderId="26" xfId="0" applyFill="1" applyBorder="1" applyAlignment="1">
      <alignment horizontal="center" vertical="top"/>
    </xf>
    <xf numFmtId="4" fontId="0" fillId="4" borderId="50" xfId="0" applyNumberFormat="1" applyFill="1" applyBorder="1" applyAlignment="1">
      <alignment vertical="top"/>
    </xf>
    <xf numFmtId="4" fontId="0" fillId="4" borderId="41" xfId="0" applyNumberFormat="1" applyFill="1" applyBorder="1" applyAlignment="1">
      <alignment vertical="top"/>
    </xf>
    <xf numFmtId="4" fontId="0" fillId="4" borderId="40" xfId="0" applyNumberFormat="1" applyFill="1" applyBorder="1" applyAlignment="1">
      <alignment vertical="top"/>
    </xf>
    <xf numFmtId="4" fontId="0" fillId="4" borderId="51" xfId="0" applyNumberFormat="1" applyFill="1" applyBorder="1" applyAlignment="1">
      <alignment vertical="top"/>
    </xf>
    <xf numFmtId="0" fontId="4" fillId="7" borderId="1" xfId="0" applyFont="1" applyFill="1" applyBorder="1" applyAlignment="1">
      <alignment vertical="top"/>
    </xf>
    <xf numFmtId="0" fontId="7" fillId="7" borderId="1" xfId="0" applyFont="1" applyFill="1" applyBorder="1" applyAlignment="1">
      <alignment vertical="top" wrapText="1"/>
    </xf>
    <xf numFmtId="0" fontId="4" fillId="2" borderId="21" xfId="0" applyFont="1" applyFill="1" applyBorder="1" applyAlignment="1">
      <alignment horizontal="center" vertical="top" wrapText="1"/>
    </xf>
    <xf numFmtId="0" fontId="4" fillId="2" borderId="33" xfId="0" applyFont="1" applyFill="1" applyBorder="1" applyAlignment="1">
      <alignment horizontal="center" vertical="top" wrapText="1"/>
    </xf>
    <xf numFmtId="0" fontId="0" fillId="2" borderId="45" xfId="0" applyFill="1" applyBorder="1" applyAlignment="1">
      <alignment horizontal="left" vertical="top"/>
    </xf>
    <xf numFmtId="0" fontId="0" fillId="2" borderId="47" xfId="0" applyFill="1" applyBorder="1" applyAlignment="1">
      <alignment horizontal="left" vertical="top"/>
    </xf>
    <xf numFmtId="0" fontId="0" fillId="0" borderId="24" xfId="0" applyBorder="1" applyAlignment="1" applyProtection="1">
      <alignment vertical="top"/>
      <protection locked="0"/>
    </xf>
    <xf numFmtId="0" fontId="0" fillId="2" borderId="46" xfId="0" applyFill="1" applyBorder="1" applyAlignment="1">
      <alignment horizontal="left" vertical="top"/>
    </xf>
    <xf numFmtId="0" fontId="0" fillId="0" borderId="49" xfId="0" applyBorder="1" applyAlignment="1" applyProtection="1">
      <alignment vertical="top"/>
      <protection locked="0"/>
    </xf>
    <xf numFmtId="0" fontId="0" fillId="2" borderId="52" xfId="0" applyFill="1" applyBorder="1" applyAlignment="1">
      <alignment horizontal="left" vertical="top"/>
    </xf>
    <xf numFmtId="0" fontId="0" fillId="2" borderId="53" xfId="0" applyFill="1" applyBorder="1" applyAlignment="1">
      <alignment vertical="top"/>
    </xf>
    <xf numFmtId="0" fontId="0" fillId="0" borderId="53" xfId="0" applyBorder="1" applyAlignment="1" applyProtection="1">
      <alignment vertical="top" wrapText="1"/>
      <protection locked="0"/>
    </xf>
    <xf numFmtId="0" fontId="0" fillId="0" borderId="54" xfId="0" applyBorder="1" applyAlignment="1" applyProtection="1">
      <alignment vertical="top"/>
      <protection locked="0"/>
    </xf>
    <xf numFmtId="0" fontId="0" fillId="0" borderId="55" xfId="0" applyBorder="1" applyAlignment="1" applyProtection="1">
      <alignment vertical="top"/>
      <protection locked="0"/>
    </xf>
    <xf numFmtId="0" fontId="0" fillId="2" borderId="5" xfId="0" applyFill="1" applyBorder="1" applyAlignment="1">
      <alignment vertical="top" wrapText="1"/>
    </xf>
    <xf numFmtId="0" fontId="0" fillId="2" borderId="7" xfId="0" applyFill="1" applyBorder="1" applyAlignment="1">
      <alignment vertical="top" wrapText="1"/>
    </xf>
    <xf numFmtId="0" fontId="0" fillId="2" borderId="9" xfId="0" applyFill="1" applyBorder="1" applyAlignment="1">
      <alignment vertical="top" wrapText="1"/>
    </xf>
    <xf numFmtId="0" fontId="9" fillId="2" borderId="22" xfId="0" applyFont="1" applyFill="1" applyBorder="1" applyAlignment="1">
      <alignment horizontal="center"/>
    </xf>
    <xf numFmtId="0" fontId="9" fillId="2" borderId="19" xfId="0" applyFont="1" applyFill="1" applyBorder="1" applyAlignment="1">
      <alignment horizontal="center"/>
    </xf>
    <xf numFmtId="0" fontId="9" fillId="2" borderId="20" xfId="0" applyFont="1" applyFill="1" applyBorder="1" applyAlignment="1">
      <alignment horizontal="center"/>
    </xf>
    <xf numFmtId="0" fontId="0" fillId="2" borderId="46" xfId="0" applyFill="1" applyBorder="1" applyAlignment="1">
      <alignment wrapText="1"/>
    </xf>
    <xf numFmtId="0" fontId="9" fillId="4" borderId="22" xfId="0" applyFont="1" applyFill="1" applyBorder="1"/>
    <xf numFmtId="0" fontId="12" fillId="2" borderId="21" xfId="0" applyFont="1" applyFill="1" applyBorder="1" applyAlignment="1">
      <alignment wrapText="1"/>
    </xf>
    <xf numFmtId="0" fontId="13" fillId="0" borderId="0" xfId="0" applyFont="1" applyAlignment="1" applyProtection="1">
      <alignment vertical="top" wrapText="1"/>
      <protection locked="0"/>
    </xf>
    <xf numFmtId="0" fontId="13" fillId="2" borderId="1" xfId="0" applyFont="1" applyFill="1" applyBorder="1" applyAlignment="1">
      <alignment horizontal="center" vertical="top" wrapText="1"/>
    </xf>
    <xf numFmtId="0" fontId="13" fillId="4" borderId="1" xfId="0" applyFont="1" applyFill="1" applyBorder="1" applyAlignment="1">
      <alignment vertical="top" wrapText="1"/>
    </xf>
    <xf numFmtId="0" fontId="13" fillId="0" borderId="0" xfId="0" applyFont="1" applyAlignment="1" applyProtection="1">
      <alignment horizontal="center" vertical="top"/>
      <protection locked="0"/>
    </xf>
    <xf numFmtId="0" fontId="14" fillId="2" borderId="12" xfId="0" applyFont="1" applyFill="1" applyBorder="1" applyAlignment="1">
      <alignment horizontal="center" vertical="top" wrapText="1"/>
    </xf>
    <xf numFmtId="0" fontId="13" fillId="7" borderId="1" xfId="0" applyFont="1" applyFill="1" applyBorder="1" applyAlignment="1">
      <alignment vertical="top"/>
    </xf>
    <xf numFmtId="0" fontId="13" fillId="7" borderId="15" xfId="0" applyFont="1" applyFill="1" applyBorder="1" applyAlignment="1">
      <alignment vertical="top"/>
    </xf>
    <xf numFmtId="0" fontId="13" fillId="7" borderId="14" xfId="0" applyFont="1" applyFill="1" applyBorder="1" applyAlignment="1">
      <alignment vertical="top"/>
    </xf>
    <xf numFmtId="0" fontId="13" fillId="0" borderId="0" xfId="0" applyFont="1" applyAlignment="1">
      <alignment vertical="top" wrapText="1"/>
    </xf>
    <xf numFmtId="0" fontId="13" fillId="7" borderId="12" xfId="0" applyFont="1" applyFill="1" applyBorder="1" applyAlignment="1">
      <alignment horizontal="center" vertical="top" wrapText="1"/>
    </xf>
    <xf numFmtId="0" fontId="13" fillId="7" borderId="12" xfId="0" applyFont="1" applyFill="1" applyBorder="1" applyAlignment="1">
      <alignment vertical="top"/>
    </xf>
    <xf numFmtId="0" fontId="13" fillId="7" borderId="7" xfId="0" applyFont="1" applyFill="1" applyBorder="1" applyAlignment="1">
      <alignment vertical="top"/>
    </xf>
    <xf numFmtId="0" fontId="13" fillId="7" borderId="9" xfId="0" applyFont="1" applyFill="1" applyBorder="1" applyAlignment="1">
      <alignment vertical="top"/>
    </xf>
    <xf numFmtId="0" fontId="13" fillId="2" borderId="18" xfId="0" applyFont="1" applyFill="1" applyBorder="1" applyAlignment="1">
      <alignment horizontal="center" vertical="top"/>
    </xf>
    <xf numFmtId="0" fontId="13" fillId="2" borderId="19" xfId="0" applyFont="1" applyFill="1" applyBorder="1" applyAlignment="1">
      <alignment horizontal="center" vertical="top"/>
    </xf>
    <xf numFmtId="0" fontId="13" fillId="2" borderId="21" xfId="0" applyFont="1" applyFill="1" applyBorder="1" applyAlignment="1">
      <alignment horizontal="center" vertical="top" wrapText="1"/>
    </xf>
    <xf numFmtId="0" fontId="13" fillId="2" borderId="22" xfId="0" applyFont="1" applyFill="1" applyBorder="1" applyAlignment="1">
      <alignment horizontal="center" vertical="top" wrapText="1"/>
    </xf>
    <xf numFmtId="0" fontId="9" fillId="5" borderId="2" xfId="0" applyFont="1" applyFill="1" applyBorder="1" applyAlignment="1" applyProtection="1">
      <alignment vertical="top"/>
      <protection locked="0"/>
    </xf>
    <xf numFmtId="0" fontId="9" fillId="5" borderId="9" xfId="0" applyFont="1" applyFill="1" applyBorder="1" applyAlignment="1" applyProtection="1">
      <alignment vertical="top"/>
      <protection locked="0"/>
    </xf>
    <xf numFmtId="0" fontId="7" fillId="2" borderId="1" xfId="0" applyFont="1" applyFill="1" applyBorder="1" applyAlignment="1">
      <alignment horizontal="center" vertical="top"/>
    </xf>
    <xf numFmtId="0" fontId="17" fillId="2" borderId="1" xfId="0" applyFont="1" applyFill="1" applyBorder="1" applyAlignment="1">
      <alignment horizontal="center" vertical="top" wrapText="1"/>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6" fillId="2" borderId="13" xfId="0" applyFont="1" applyFill="1" applyBorder="1" applyAlignment="1">
      <alignment horizontal="center" vertical="top" wrapText="1"/>
    </xf>
    <xf numFmtId="0" fontId="32" fillId="4" borderId="2" xfId="0" applyFont="1" applyFill="1" applyBorder="1" applyAlignment="1">
      <alignment horizontal="center" vertical="top" wrapText="1"/>
    </xf>
    <xf numFmtId="0" fontId="32" fillId="4" borderId="9" xfId="0" applyFont="1" applyFill="1" applyBorder="1" applyAlignment="1">
      <alignment horizontal="center" vertical="top" wrapText="1"/>
    </xf>
    <xf numFmtId="0" fontId="9" fillId="4" borderId="10" xfId="0" applyFont="1" applyFill="1" applyBorder="1" applyAlignment="1">
      <alignment vertical="top"/>
    </xf>
    <xf numFmtId="0" fontId="9" fillId="4" borderId="11" xfId="0" applyFont="1" applyFill="1" applyBorder="1" applyAlignment="1">
      <alignment vertical="top"/>
    </xf>
    <xf numFmtId="0" fontId="9" fillId="4" borderId="12" xfId="0" applyFont="1" applyFill="1" applyBorder="1" applyAlignment="1">
      <alignment vertical="top"/>
    </xf>
    <xf numFmtId="0" fontId="0" fillId="4" borderId="14" xfId="0" applyFill="1" applyBorder="1" applyAlignment="1">
      <alignment horizontal="center" vertical="top" wrapText="1"/>
    </xf>
    <xf numFmtId="0" fontId="13" fillId="0" borderId="2" xfId="0" applyFont="1" applyBorder="1" applyAlignment="1" applyProtection="1">
      <alignment horizontal="center" vertical="top"/>
      <protection locked="0"/>
    </xf>
    <xf numFmtId="0" fontId="9" fillId="0" borderId="2" xfId="0" applyFont="1" applyBorder="1" applyAlignment="1" applyProtection="1">
      <alignment horizontal="center" vertical="top"/>
      <protection locked="0"/>
    </xf>
    <xf numFmtId="0" fontId="9" fillId="0" borderId="9" xfId="0" applyFont="1" applyBorder="1" applyAlignment="1" applyProtection="1">
      <alignment horizontal="center" vertical="top"/>
      <protection locked="0"/>
    </xf>
    <xf numFmtId="0" fontId="0" fillId="2" borderId="13" xfId="0" applyFill="1" applyBorder="1" applyAlignment="1">
      <alignment horizontal="center" vertical="top" wrapText="1"/>
    </xf>
    <xf numFmtId="0" fontId="9" fillId="2" borderId="3" xfId="0" applyFont="1" applyFill="1" applyBorder="1" applyAlignment="1" applyProtection="1">
      <alignment vertical="top"/>
      <protection locked="0"/>
    </xf>
    <xf numFmtId="0" fontId="9" fillId="2" borderId="4" xfId="0" applyFont="1" applyFill="1" applyBorder="1" applyAlignment="1" applyProtection="1">
      <alignment vertical="top"/>
      <protection locked="0"/>
    </xf>
    <xf numFmtId="0" fontId="9" fillId="2" borderId="5" xfId="0" applyFont="1" applyFill="1" applyBorder="1" applyAlignment="1" applyProtection="1">
      <alignment vertical="top"/>
      <protection locked="0"/>
    </xf>
    <xf numFmtId="0" fontId="0" fillId="2" borderId="6" xfId="0" applyFill="1" applyBorder="1" applyAlignment="1">
      <alignment vertical="top" wrapText="1"/>
    </xf>
    <xf numFmtId="0" fontId="0" fillId="0" borderId="13" xfId="0" applyBorder="1" applyAlignment="1" applyProtection="1">
      <alignment horizontal="center" vertical="top" wrapText="1"/>
      <protection locked="0"/>
    </xf>
    <xf numFmtId="0" fontId="9" fillId="2" borderId="6" xfId="0" applyFont="1" applyFill="1" applyBorder="1" applyAlignment="1" applyProtection="1">
      <alignment vertical="top"/>
      <protection locked="0"/>
    </xf>
    <xf numFmtId="0" fontId="9" fillId="2" borderId="0" xfId="0" applyFont="1" applyFill="1" applyAlignment="1" applyProtection="1">
      <alignment vertical="top"/>
      <protection locked="0"/>
    </xf>
    <xf numFmtId="0" fontId="9" fillId="2" borderId="7" xfId="0" applyFont="1" applyFill="1" applyBorder="1" applyAlignment="1" applyProtection="1">
      <alignment vertical="top"/>
      <protection locked="0"/>
    </xf>
    <xf numFmtId="0" fontId="0" fillId="0" borderId="15" xfId="0" applyBorder="1" applyAlignment="1" applyProtection="1">
      <alignment horizontal="center" vertical="top" wrapText="1"/>
      <protection locked="0"/>
    </xf>
    <xf numFmtId="0" fontId="0" fillId="2" borderId="3" xfId="0" applyFill="1" applyBorder="1" applyAlignment="1">
      <alignment vertical="top" wrapText="1"/>
    </xf>
    <xf numFmtId="0" fontId="0" fillId="2" borderId="8" xfId="0" applyFill="1" applyBorder="1" applyAlignment="1">
      <alignment vertical="top" wrapText="1"/>
    </xf>
    <xf numFmtId="0" fontId="0" fillId="2" borderId="14" xfId="0" applyFill="1" applyBorder="1" applyAlignment="1">
      <alignment horizontal="center" vertical="top" wrapText="1"/>
    </xf>
    <xf numFmtId="0" fontId="4" fillId="4" borderId="14" xfId="0" applyFont="1" applyFill="1" applyBorder="1" applyAlignment="1">
      <alignment horizontal="center" vertical="top" wrapText="1"/>
    </xf>
    <xf numFmtId="0" fontId="9" fillId="2" borderId="8" xfId="0" applyFont="1" applyFill="1" applyBorder="1" applyAlignment="1" applyProtection="1">
      <alignment vertical="top"/>
      <protection locked="0"/>
    </xf>
    <xf numFmtId="0" fontId="9" fillId="2" borderId="2" xfId="0" applyFont="1" applyFill="1" applyBorder="1" applyAlignment="1" applyProtection="1">
      <alignment vertical="top"/>
      <protection locked="0"/>
    </xf>
    <xf numFmtId="0" fontId="9" fillId="2" borderId="9" xfId="0" applyFont="1" applyFill="1" applyBorder="1" applyAlignment="1" applyProtection="1">
      <alignment vertical="top"/>
      <protection locked="0"/>
    </xf>
    <xf numFmtId="0" fontId="4" fillId="2" borderId="14" xfId="0" applyFont="1" applyFill="1" applyBorder="1" applyAlignment="1">
      <alignment horizontal="center" vertical="top"/>
    </xf>
    <xf numFmtId="0" fontId="9" fillId="2" borderId="2" xfId="0" applyFont="1" applyFill="1" applyBorder="1" applyAlignment="1">
      <alignment horizontal="center" vertical="top" wrapText="1"/>
    </xf>
    <xf numFmtId="0" fontId="9" fillId="0" borderId="2" xfId="0" applyFont="1" applyBorder="1" applyAlignment="1" applyProtection="1">
      <alignment vertical="top"/>
      <protection locked="0"/>
    </xf>
    <xf numFmtId="0" fontId="9" fillId="0" borderId="9" xfId="0" applyFont="1" applyBorder="1" applyAlignment="1" applyProtection="1">
      <alignment vertical="top"/>
      <protection locked="0"/>
    </xf>
    <xf numFmtId="0" fontId="4" fillId="2" borderId="14" xfId="0" applyFont="1" applyFill="1" applyBorder="1" applyAlignment="1">
      <alignment vertical="top" wrapText="1"/>
    </xf>
    <xf numFmtId="0" fontId="4" fillId="4" borderId="1" xfId="0" applyFont="1" applyFill="1" applyBorder="1" applyAlignment="1">
      <alignment horizontal="center" vertical="top" wrapText="1"/>
    </xf>
    <xf numFmtId="0" fontId="9" fillId="0" borderId="8" xfId="0" applyFont="1" applyBorder="1" applyAlignment="1" applyProtection="1">
      <alignment vertical="top"/>
      <protection locked="0"/>
    </xf>
    <xf numFmtId="0" fontId="6" fillId="6" borderId="13" xfId="0" applyFont="1" applyFill="1" applyBorder="1" applyAlignment="1">
      <alignment horizontal="center" vertical="top" wrapText="1"/>
    </xf>
    <xf numFmtId="0" fontId="17" fillId="6" borderId="1" xfId="0" applyFont="1" applyFill="1" applyBorder="1" applyAlignment="1">
      <alignment horizontal="center" vertical="top" wrapText="1"/>
    </xf>
    <xf numFmtId="0" fontId="9" fillId="6" borderId="11" xfId="0" applyFont="1" applyFill="1" applyBorder="1" applyAlignment="1">
      <alignment horizontal="center" vertical="top"/>
    </xf>
    <xf numFmtId="0" fontId="9" fillId="6" borderId="12" xfId="0" applyFont="1" applyFill="1" applyBorder="1" applyAlignment="1">
      <alignment horizontal="center" vertical="top"/>
    </xf>
    <xf numFmtId="0" fontId="4" fillId="6" borderId="14" xfId="0" applyFont="1" applyFill="1" applyBorder="1" applyAlignment="1">
      <alignment horizontal="center" vertical="top"/>
    </xf>
    <xf numFmtId="0" fontId="4" fillId="6" borderId="14" xfId="0" applyFont="1" applyFill="1" applyBorder="1" applyAlignment="1">
      <alignment horizontal="center" vertical="top" wrapText="1"/>
    </xf>
    <xf numFmtId="0" fontId="9" fillId="6" borderId="2" xfId="0" applyFont="1" applyFill="1" applyBorder="1" applyAlignment="1">
      <alignment horizontal="center" vertical="top" wrapText="1"/>
    </xf>
    <xf numFmtId="0" fontId="9" fillId="6" borderId="9" xfId="0" applyFont="1" applyFill="1" applyBorder="1" applyAlignment="1">
      <alignment horizontal="center" vertical="top" wrapText="1"/>
    </xf>
    <xf numFmtId="0" fontId="0" fillId="6" borderId="1" xfId="0" applyFill="1" applyBorder="1" applyAlignment="1">
      <alignment vertical="top" wrapText="1"/>
    </xf>
    <xf numFmtId="0" fontId="0" fillId="6" borderId="14" xfId="0" applyFill="1" applyBorder="1" applyAlignment="1">
      <alignment vertical="top" wrapText="1"/>
    </xf>
    <xf numFmtId="0" fontId="4" fillId="6" borderId="1" xfId="0" applyFont="1" applyFill="1" applyBorder="1" applyAlignment="1">
      <alignment vertical="top" wrapText="1"/>
    </xf>
    <xf numFmtId="0" fontId="0" fillId="6" borderId="1" xfId="0" applyFill="1" applyBorder="1" applyAlignment="1">
      <alignment horizontal="center" vertical="top" wrapText="1"/>
    </xf>
    <xf numFmtId="0" fontId="9" fillId="6" borderId="3" xfId="0" applyFont="1" applyFill="1" applyBorder="1" applyAlignment="1">
      <alignment vertical="top"/>
    </xf>
    <xf numFmtId="0" fontId="9" fillId="6" borderId="4" xfId="0" applyFont="1" applyFill="1" applyBorder="1" applyAlignment="1">
      <alignment vertical="top"/>
    </xf>
    <xf numFmtId="0" fontId="9" fillId="6" borderId="5" xfId="0" applyFont="1" applyFill="1" applyBorder="1" applyAlignment="1">
      <alignment vertical="top"/>
    </xf>
    <xf numFmtId="0" fontId="0" fillId="6" borderId="15" xfId="0" applyFill="1" applyBorder="1" applyAlignment="1">
      <alignment vertical="top" wrapText="1"/>
    </xf>
    <xf numFmtId="0" fontId="9" fillId="6" borderId="6" xfId="0" applyFont="1" applyFill="1" applyBorder="1" applyAlignment="1">
      <alignment vertical="top"/>
    </xf>
    <xf numFmtId="0" fontId="9" fillId="6" borderId="0" xfId="0" applyFont="1" applyFill="1" applyAlignment="1">
      <alignment vertical="top"/>
    </xf>
    <xf numFmtId="0" fontId="9" fillId="6" borderId="7" xfId="0" applyFont="1" applyFill="1" applyBorder="1" applyAlignment="1">
      <alignment vertical="top"/>
    </xf>
    <xf numFmtId="0" fontId="0" fillId="6" borderId="13" xfId="0" applyFill="1" applyBorder="1" applyAlignment="1">
      <alignment vertical="top" wrapText="1"/>
    </xf>
    <xf numFmtId="0" fontId="0" fillId="6" borderId="13" xfId="0" applyFill="1" applyBorder="1" applyAlignment="1">
      <alignment horizontal="center" vertical="top" wrapText="1"/>
    </xf>
    <xf numFmtId="0" fontId="0" fillId="6" borderId="14" xfId="0" applyFill="1" applyBorder="1" applyAlignment="1">
      <alignment horizontal="center" vertical="top" wrapText="1"/>
    </xf>
    <xf numFmtId="0" fontId="9" fillId="6" borderId="8" xfId="0" applyFont="1" applyFill="1" applyBorder="1" applyAlignment="1">
      <alignment vertical="top"/>
    </xf>
    <xf numFmtId="0" fontId="9" fillId="6" borderId="2" xfId="0" applyFont="1" applyFill="1" applyBorder="1" applyAlignment="1">
      <alignment vertical="top"/>
    </xf>
    <xf numFmtId="0" fontId="9" fillId="6" borderId="9" xfId="0" applyFont="1" applyFill="1" applyBorder="1" applyAlignment="1">
      <alignment vertical="top"/>
    </xf>
    <xf numFmtId="0" fontId="21" fillId="0" borderId="0" xfId="0" applyFont="1" applyAlignment="1">
      <alignment horizontal="center" vertical="top"/>
    </xf>
    <xf numFmtId="0" fontId="13" fillId="0" borderId="0" xfId="0" applyFont="1" applyAlignment="1">
      <alignment horizontal="center" vertical="top"/>
    </xf>
    <xf numFmtId="0" fontId="13" fillId="0" borderId="7" xfId="0" applyFont="1" applyBorder="1" applyAlignment="1" applyProtection="1">
      <alignment horizontal="center" vertical="top"/>
      <protection locked="0"/>
    </xf>
    <xf numFmtId="0" fontId="13" fillId="0" borderId="5" xfId="0" applyFont="1" applyBorder="1" applyAlignment="1" applyProtection="1">
      <alignment horizontal="center" vertical="top"/>
      <protection locked="0"/>
    </xf>
    <xf numFmtId="0" fontId="0" fillId="7" borderId="1" xfId="0" applyFill="1" applyBorder="1" applyAlignment="1">
      <alignment horizontal="left" vertical="top" wrapText="1"/>
    </xf>
    <xf numFmtId="0" fontId="0" fillId="7" borderId="15" xfId="0" applyFill="1" applyBorder="1"/>
    <xf numFmtId="0" fontId="0" fillId="7" borderId="14" xfId="0" applyFill="1" applyBorder="1"/>
    <xf numFmtId="0" fontId="7" fillId="2" borderId="7" xfId="0" applyFont="1" applyFill="1" applyBorder="1" applyAlignment="1">
      <alignment horizontal="center" vertical="top"/>
    </xf>
    <xf numFmtId="0" fontId="0" fillId="2" borderId="7" xfId="0" applyFill="1" applyBorder="1" applyAlignment="1">
      <alignment horizontal="center" vertical="top"/>
    </xf>
    <xf numFmtId="0" fontId="7" fillId="2" borderId="15" xfId="0" applyFont="1" applyFill="1" applyBorder="1" applyAlignment="1">
      <alignment horizontal="center" vertical="top"/>
    </xf>
    <xf numFmtId="0" fontId="0" fillId="2" borderId="15" xfId="0" applyFill="1" applyBorder="1" applyAlignment="1">
      <alignment horizontal="center" vertical="top"/>
    </xf>
    <xf numFmtId="0" fontId="7" fillId="2" borderId="14" xfId="0" applyFont="1" applyFill="1" applyBorder="1" applyAlignment="1">
      <alignment horizontal="center" vertical="top"/>
    </xf>
    <xf numFmtId="0" fontId="3" fillId="3" borderId="0" xfId="0" applyFont="1" applyFill="1" applyAlignment="1">
      <alignment horizontal="left"/>
    </xf>
    <xf numFmtId="0" fontId="34" fillId="0" borderId="6" xfId="0" applyFont="1" applyBorder="1" applyAlignment="1">
      <alignment horizontal="left"/>
    </xf>
    <xf numFmtId="0" fontId="2" fillId="3" borderId="11" xfId="0" applyFont="1" applyFill="1" applyBorder="1"/>
    <xf numFmtId="0" fontId="2" fillId="3" borderId="12" xfId="0" applyFont="1" applyFill="1" applyBorder="1"/>
    <xf numFmtId="0" fontId="2" fillId="3" borderId="10" xfId="0" applyFont="1" applyFill="1" applyBorder="1" applyAlignment="1">
      <alignment horizontal="left"/>
    </xf>
    <xf numFmtId="0" fontId="14" fillId="2" borderId="1" xfId="0" applyFont="1" applyFill="1" applyBorder="1" applyAlignment="1">
      <alignment horizontal="center" vertical="center" wrapText="1"/>
    </xf>
    <xf numFmtId="0" fontId="4" fillId="6" borderId="1" xfId="0" applyFont="1" applyFill="1" applyBorder="1" applyAlignment="1">
      <alignment horizontal="center" vertical="top" wrapText="1"/>
    </xf>
    <xf numFmtId="0" fontId="9" fillId="6" borderId="1" xfId="0" applyFont="1" applyFill="1" applyBorder="1" applyAlignment="1">
      <alignment horizontal="center" vertical="top" wrapText="1"/>
    </xf>
    <xf numFmtId="3" fontId="9" fillId="0" borderId="12" xfId="0" applyNumberFormat="1" applyFont="1" applyBorder="1" applyAlignment="1">
      <alignment vertical="top"/>
    </xf>
    <xf numFmtId="3" fontId="9" fillId="0" borderId="1" xfId="0" applyNumberFormat="1" applyFont="1" applyBorder="1" applyAlignment="1">
      <alignment vertical="top"/>
    </xf>
    <xf numFmtId="4" fontId="9" fillId="0" borderId="1" xfId="0" applyNumberFormat="1" applyFont="1" applyBorder="1" applyAlignment="1">
      <alignment vertical="top"/>
    </xf>
    <xf numFmtId="0" fontId="9" fillId="0" borderId="1" xfId="0" applyFont="1"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0" fontId="32" fillId="6" borderId="1" xfId="0" applyFont="1" applyFill="1" applyBorder="1" applyAlignment="1">
      <alignment horizontal="center" vertical="top" wrapText="1"/>
    </xf>
    <xf numFmtId="0" fontId="9" fillId="6" borderId="1" xfId="0" applyFont="1" applyFill="1" applyBorder="1" applyAlignment="1">
      <alignment horizontal="center" vertical="top"/>
    </xf>
    <xf numFmtId="0" fontId="13" fillId="6" borderId="1" xfId="0" applyFont="1" applyFill="1" applyBorder="1" applyAlignment="1">
      <alignment horizontal="center" vertical="top"/>
    </xf>
    <xf numFmtId="0" fontId="4" fillId="6" borderId="1" xfId="0" applyFont="1" applyFill="1" applyBorder="1" applyAlignment="1">
      <alignment horizontal="center" vertical="top"/>
    </xf>
    <xf numFmtId="3" fontId="9" fillId="6" borderId="12" xfId="0" applyNumberFormat="1" applyFont="1" applyFill="1" applyBorder="1" applyAlignment="1">
      <alignment vertical="top"/>
    </xf>
    <xf numFmtId="0" fontId="9" fillId="0" borderId="1" xfId="0" applyFont="1" applyBorder="1" applyAlignment="1">
      <alignment vertical="top"/>
    </xf>
    <xf numFmtId="0" fontId="4" fillId="6" borderId="1" xfId="0" applyFont="1" applyFill="1" applyBorder="1" applyAlignment="1">
      <alignment vertical="top"/>
    </xf>
    <xf numFmtId="0" fontId="13" fillId="0" borderId="1" xfId="0" applyFont="1" applyBorder="1" applyAlignment="1">
      <alignment vertical="top" wrapText="1"/>
    </xf>
    <xf numFmtId="0" fontId="7" fillId="0" borderId="1" xfId="0" applyFont="1" applyBorder="1" applyAlignment="1">
      <alignment vertical="top" wrapText="1"/>
    </xf>
    <xf numFmtId="0" fontId="9" fillId="7" borderId="1" xfId="0" applyFont="1" applyFill="1" applyBorder="1" applyAlignment="1">
      <alignment vertical="top" wrapText="1"/>
    </xf>
    <xf numFmtId="0" fontId="13" fillId="0" borderId="1" xfId="0" applyFont="1" applyBorder="1" applyAlignment="1">
      <alignment horizontal="center" vertical="top" wrapText="1"/>
    </xf>
    <xf numFmtId="0" fontId="7" fillId="0" borderId="1" xfId="0" applyFont="1" applyBorder="1" applyAlignment="1">
      <alignment horizontal="center" vertical="top" wrapText="1"/>
    </xf>
    <xf numFmtId="0" fontId="0" fillId="0" borderId="1" xfId="0" applyBorder="1" applyAlignment="1">
      <alignment vertical="top"/>
    </xf>
    <xf numFmtId="0" fontId="7" fillId="4" borderId="9" xfId="0" applyFont="1" applyFill="1" applyBorder="1" applyAlignment="1">
      <alignment horizontal="center" vertical="top"/>
    </xf>
    <xf numFmtId="0" fontId="9" fillId="2" borderId="21" xfId="0" applyFont="1" applyFill="1" applyBorder="1" applyAlignment="1">
      <alignment horizontal="center" vertical="top" wrapText="1"/>
    </xf>
    <xf numFmtId="0" fontId="9" fillId="2" borderId="22" xfId="0" applyFont="1" applyFill="1" applyBorder="1" applyAlignment="1">
      <alignment horizontal="center" vertical="top" wrapText="1"/>
    </xf>
    <xf numFmtId="0" fontId="29" fillId="2" borderId="46" xfId="0" applyFont="1" applyFill="1" applyBorder="1" applyAlignment="1">
      <alignment horizontal="center" vertical="top" wrapText="1"/>
    </xf>
    <xf numFmtId="0" fontId="4" fillId="2" borderId="56" xfId="0" applyFont="1" applyFill="1" applyBorder="1" applyAlignment="1">
      <alignment horizontal="center" vertical="top" wrapText="1"/>
    </xf>
    <xf numFmtId="0" fontId="0" fillId="2" borderId="21" xfId="0" applyFill="1" applyBorder="1" applyAlignment="1">
      <alignment vertical="top" wrapText="1"/>
    </xf>
    <xf numFmtId="0" fontId="7" fillId="5" borderId="58" xfId="0" applyFont="1" applyFill="1" applyBorder="1" applyAlignment="1" applyProtection="1">
      <alignment horizontal="center" vertical="top"/>
      <protection locked="0"/>
    </xf>
    <xf numFmtId="0" fontId="7" fillId="5" borderId="38" xfId="0" applyFont="1" applyFill="1" applyBorder="1" applyAlignment="1" applyProtection="1">
      <alignment horizontal="center" vertical="top"/>
      <protection locked="0"/>
    </xf>
    <xf numFmtId="0" fontId="29" fillId="2" borderId="21" xfId="0" applyFont="1" applyFill="1" applyBorder="1" applyAlignment="1">
      <alignment horizontal="center" vertical="top" wrapText="1"/>
    </xf>
    <xf numFmtId="0" fontId="4" fillId="2" borderId="38" xfId="0" applyFont="1" applyFill="1" applyBorder="1" applyAlignment="1">
      <alignment horizontal="center" vertical="top" wrapText="1"/>
    </xf>
    <xf numFmtId="0" fontId="7" fillId="5" borderId="56" xfId="0" applyFont="1" applyFill="1" applyBorder="1" applyAlignment="1" applyProtection="1">
      <alignment horizontal="center" vertical="top"/>
      <protection locked="0"/>
    </xf>
    <xf numFmtId="0" fontId="4" fillId="2" borderId="22" xfId="0" applyFont="1" applyFill="1" applyBorder="1" applyAlignment="1">
      <alignment horizontal="center" vertical="top" wrapText="1"/>
    </xf>
    <xf numFmtId="0" fontId="0" fillId="2" borderId="25" xfId="0" applyFill="1" applyBorder="1" applyAlignment="1">
      <alignment vertical="top" wrapText="1"/>
    </xf>
    <xf numFmtId="0" fontId="7" fillId="2" borderId="26" xfId="0" applyFont="1" applyFill="1" applyBorder="1" applyAlignment="1">
      <alignment vertical="top" wrapText="1"/>
    </xf>
    <xf numFmtId="0" fontId="7" fillId="5" borderId="57" xfId="0" applyFont="1" applyFill="1" applyBorder="1" applyAlignment="1" applyProtection="1">
      <alignment horizontal="center" vertical="top"/>
      <protection locked="0"/>
    </xf>
    <xf numFmtId="0" fontId="9" fillId="2" borderId="5" xfId="0" applyFont="1" applyFill="1" applyBorder="1" applyAlignment="1">
      <alignment horizontal="center" vertical="center" wrapText="1"/>
    </xf>
    <xf numFmtId="0" fontId="0" fillId="2" borderId="42" xfId="0" applyFill="1" applyBorder="1"/>
    <xf numFmtId="0" fontId="0" fillId="5" borderId="59" xfId="0" applyFill="1" applyBorder="1" applyAlignment="1" applyProtection="1">
      <alignment horizontal="center"/>
      <protection locked="0"/>
    </xf>
    <xf numFmtId="0" fontId="0" fillId="2" borderId="47" xfId="0" applyFill="1" applyBorder="1"/>
    <xf numFmtId="0" fontId="0" fillId="4" borderId="24" xfId="0" applyFill="1" applyBorder="1" applyAlignment="1">
      <alignment horizontal="center"/>
    </xf>
    <xf numFmtId="0" fontId="0" fillId="2" borderId="46" xfId="0" applyFill="1" applyBorder="1"/>
    <xf numFmtId="0" fontId="0" fillId="4" borderId="49" xfId="0" applyFill="1" applyBorder="1" applyAlignment="1">
      <alignment horizontal="center"/>
    </xf>
    <xf numFmtId="0" fontId="0" fillId="0" borderId="23" xfId="0" applyBorder="1"/>
    <xf numFmtId="0" fontId="0" fillId="0" borderId="24" xfId="0" applyBorder="1" applyAlignment="1">
      <alignment horizontal="center"/>
    </xf>
    <xf numFmtId="0" fontId="0" fillId="2" borderId="33" xfId="0" applyFill="1" applyBorder="1" applyAlignment="1">
      <alignment horizontal="center"/>
    </xf>
    <xf numFmtId="0" fontId="0" fillId="2" borderId="45" xfId="0" applyFill="1" applyBorder="1" applyAlignment="1">
      <alignment wrapText="1"/>
    </xf>
    <xf numFmtId="3" fontId="0" fillId="4" borderId="24" xfId="0" applyNumberFormat="1" applyFill="1" applyBorder="1" applyAlignment="1">
      <alignment horizontal="center" vertical="center"/>
    </xf>
    <xf numFmtId="4" fontId="0" fillId="4" borderId="49" xfId="0" applyNumberFormat="1" applyFill="1" applyBorder="1" applyAlignment="1">
      <alignment horizontal="center" vertical="center"/>
    </xf>
    <xf numFmtId="0" fontId="0" fillId="0" borderId="24" xfId="0" applyBorder="1"/>
    <xf numFmtId="0" fontId="0" fillId="2" borderId="21" xfId="0" applyFill="1" applyBorder="1" applyAlignment="1">
      <alignment wrapText="1"/>
    </xf>
    <xf numFmtId="3" fontId="0" fillId="4" borderId="33" xfId="0" applyNumberFormat="1" applyFill="1" applyBorder="1" applyAlignment="1">
      <alignment horizontal="center" vertical="center"/>
    </xf>
    <xf numFmtId="3" fontId="0" fillId="4" borderId="48" xfId="0" applyNumberFormat="1" applyFill="1" applyBorder="1" applyAlignment="1">
      <alignment horizontal="center" vertical="center"/>
    </xf>
    <xf numFmtId="0" fontId="4" fillId="2" borderId="21" xfId="0" applyFont="1" applyFill="1" applyBorder="1" applyAlignment="1">
      <alignment horizontal="left" vertical="center"/>
    </xf>
    <xf numFmtId="0" fontId="9" fillId="2" borderId="33" xfId="0" applyFont="1" applyFill="1" applyBorder="1" applyAlignment="1">
      <alignment horizontal="center" vertical="center" wrapText="1"/>
    </xf>
    <xf numFmtId="0" fontId="0" fillId="2" borderId="45" xfId="0" applyFill="1" applyBorder="1"/>
    <xf numFmtId="3" fontId="7" fillId="0" borderId="48" xfId="0" applyNumberFormat="1" applyFont="1" applyBorder="1" applyAlignment="1" applyProtection="1">
      <alignment horizontal="center"/>
      <protection locked="0"/>
    </xf>
    <xf numFmtId="0" fontId="0" fillId="2" borderId="52" xfId="0" applyFill="1" applyBorder="1"/>
    <xf numFmtId="3" fontId="7" fillId="0" borderId="55" xfId="0" applyNumberFormat="1" applyFont="1" applyBorder="1" applyAlignment="1" applyProtection="1">
      <alignment horizontal="center"/>
      <protection locked="0"/>
    </xf>
    <xf numFmtId="0" fontId="4" fillId="2" borderId="33" xfId="0" applyFont="1" applyFill="1" applyBorder="1" applyAlignment="1">
      <alignment horizontal="center" vertical="top"/>
    </xf>
    <xf numFmtId="0" fontId="0" fillId="2" borderId="47" xfId="0" applyFill="1" applyBorder="1" applyAlignment="1">
      <alignment vertical="top"/>
    </xf>
    <xf numFmtId="0" fontId="7" fillId="0" borderId="24" xfId="0" applyFont="1" applyBorder="1" applyAlignment="1" applyProtection="1">
      <alignment vertical="top" wrapText="1"/>
      <protection locked="0"/>
    </xf>
    <xf numFmtId="0" fontId="0" fillId="2" borderId="52" xfId="0" applyFill="1" applyBorder="1" applyAlignment="1">
      <alignment vertical="top"/>
    </xf>
    <xf numFmtId="0" fontId="7" fillId="0" borderId="55" xfId="0" applyFont="1" applyBorder="1" applyAlignment="1" applyProtection="1">
      <alignment vertical="top" wrapText="1"/>
      <protection locked="0"/>
    </xf>
    <xf numFmtId="0" fontId="9" fillId="2" borderId="21" xfId="0" applyFont="1" applyFill="1" applyBorder="1" applyAlignment="1">
      <alignment horizontal="center" vertical="center" wrapText="1"/>
    </xf>
    <xf numFmtId="0" fontId="28" fillId="2" borderId="21" xfId="0" applyFont="1" applyFill="1" applyBorder="1" applyAlignment="1">
      <alignment horizontal="center" vertical="top" wrapText="1"/>
    </xf>
    <xf numFmtId="0" fontId="22" fillId="2" borderId="33" xfId="0" applyFont="1" applyFill="1" applyBorder="1" applyAlignment="1">
      <alignment horizontal="center" vertical="top" wrapText="1"/>
    </xf>
    <xf numFmtId="0" fontId="13" fillId="2" borderId="47" xfId="0" applyFont="1" applyFill="1" applyBorder="1" applyAlignment="1">
      <alignment horizontal="left" vertical="top"/>
    </xf>
    <xf numFmtId="0" fontId="7" fillId="4" borderId="24" xfId="0" applyFont="1" applyFill="1" applyBorder="1" applyAlignment="1">
      <alignment horizontal="center" vertical="top" wrapText="1"/>
    </xf>
    <xf numFmtId="0" fontId="7" fillId="4" borderId="24" xfId="0" applyFont="1" applyFill="1" applyBorder="1" applyAlignment="1">
      <alignment horizontal="center" vertical="top"/>
    </xf>
    <xf numFmtId="0" fontId="13" fillId="2" borderId="21" xfId="0" applyFont="1" applyFill="1" applyBorder="1" applyAlignment="1">
      <alignment horizontal="left" vertical="top" wrapText="1"/>
    </xf>
    <xf numFmtId="3" fontId="0" fillId="4" borderId="33" xfId="0" applyNumberFormat="1" applyFill="1" applyBorder="1" applyAlignment="1">
      <alignment horizontal="center" vertical="top" wrapText="1"/>
    </xf>
    <xf numFmtId="0" fontId="28" fillId="2" borderId="21" xfId="0" applyFont="1" applyFill="1" applyBorder="1" applyAlignment="1">
      <alignment horizontal="center" vertical="top"/>
    </xf>
    <xf numFmtId="0" fontId="22" fillId="2" borderId="33" xfId="0" applyFont="1" applyFill="1" applyBorder="1" applyAlignment="1">
      <alignment horizontal="center" vertical="top"/>
    </xf>
    <xf numFmtId="0" fontId="13" fillId="2" borderId="21" xfId="0" applyFont="1" applyFill="1" applyBorder="1" applyAlignment="1">
      <alignment horizontal="left" vertical="top"/>
    </xf>
    <xf numFmtId="0" fontId="0" fillId="4" borderId="33" xfId="0" applyFill="1" applyBorder="1" applyAlignment="1">
      <alignment horizontal="center" vertical="top"/>
    </xf>
    <xf numFmtId="0" fontId="0" fillId="4" borderId="24" xfId="0" applyFill="1" applyBorder="1" applyAlignment="1">
      <alignment horizontal="center" vertical="top"/>
    </xf>
    <xf numFmtId="0" fontId="0" fillId="2" borderId="33" xfId="0" applyFill="1" applyBorder="1" applyAlignment="1">
      <alignment horizontal="center" vertical="top"/>
    </xf>
    <xf numFmtId="0" fontId="7" fillId="4" borderId="22" xfId="0" applyFont="1" applyFill="1" applyBorder="1" applyAlignment="1">
      <alignment horizontal="center" vertical="top"/>
    </xf>
    <xf numFmtId="1" fontId="0" fillId="4" borderId="22" xfId="0" applyNumberFormat="1" applyFill="1" applyBorder="1" applyAlignment="1">
      <alignment horizontal="center" vertical="top"/>
    </xf>
    <xf numFmtId="0" fontId="13" fillId="4" borderId="45" xfId="0" applyFont="1" applyFill="1" applyBorder="1" applyAlignment="1">
      <alignment horizontal="left" vertical="top"/>
    </xf>
    <xf numFmtId="0" fontId="13" fillId="4" borderId="47" xfId="0" applyFont="1" applyFill="1" applyBorder="1" applyAlignment="1">
      <alignment horizontal="left" vertical="top"/>
    </xf>
    <xf numFmtId="0" fontId="13" fillId="4" borderId="52" xfId="0" applyFont="1" applyFill="1" applyBorder="1" applyAlignment="1">
      <alignment horizontal="left" vertical="top"/>
    </xf>
    <xf numFmtId="0" fontId="0" fillId="4" borderId="55" xfId="0" applyFill="1" applyBorder="1" applyAlignment="1">
      <alignment horizontal="center" vertical="top"/>
    </xf>
    <xf numFmtId="0" fontId="4"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center" wrapText="1"/>
    </xf>
    <xf numFmtId="0" fontId="4" fillId="5" borderId="1" xfId="0" applyFont="1" applyFill="1" applyBorder="1" applyAlignment="1">
      <alignment horizontal="center" vertical="top" wrapText="1"/>
    </xf>
    <xf numFmtId="0" fontId="1" fillId="0" borderId="1" xfId="0" applyFont="1" applyBorder="1" applyAlignment="1">
      <alignment horizontal="center" vertical="top"/>
    </xf>
    <xf numFmtId="0" fontId="0" fillId="8" borderId="1" xfId="0" applyFill="1" applyBorder="1" applyAlignment="1">
      <alignment horizontal="center" vertical="top"/>
    </xf>
    <xf numFmtId="0" fontId="0" fillId="2" borderId="21" xfId="0" applyFill="1" applyBorder="1" applyAlignment="1">
      <alignment vertical="top"/>
    </xf>
    <xf numFmtId="4" fontId="7" fillId="4" borderId="22" xfId="0" applyNumberFormat="1" applyFont="1" applyFill="1" applyBorder="1" applyAlignment="1">
      <alignment horizontal="center" vertical="top"/>
    </xf>
    <xf numFmtId="0" fontId="4" fillId="2" borderId="21" xfId="0" applyFont="1" applyFill="1" applyBorder="1" applyAlignment="1">
      <alignment vertical="top"/>
    </xf>
    <xf numFmtId="4" fontId="4" fillId="4" borderId="22" xfId="0" applyNumberFormat="1" applyFont="1" applyFill="1" applyBorder="1" applyAlignment="1">
      <alignment horizontal="center" vertical="top"/>
    </xf>
    <xf numFmtId="0" fontId="4" fillId="2" borderId="25" xfId="0" applyFont="1" applyFill="1" applyBorder="1" applyAlignment="1">
      <alignment vertical="top"/>
    </xf>
    <xf numFmtId="0" fontId="0" fillId="2" borderId="26" xfId="0" applyFill="1" applyBorder="1" applyAlignment="1">
      <alignment vertical="top"/>
    </xf>
    <xf numFmtId="1" fontId="4" fillId="4" borderId="26" xfId="0" applyNumberFormat="1" applyFont="1" applyFill="1" applyBorder="1" applyAlignment="1">
      <alignment horizontal="center" vertical="top"/>
    </xf>
    <xf numFmtId="0" fontId="4" fillId="9" borderId="1" xfId="0" applyFont="1" applyFill="1" applyBorder="1" applyAlignment="1">
      <alignment horizontal="center" vertical="top" wrapText="1"/>
    </xf>
    <xf numFmtId="0" fontId="7" fillId="7" borderId="1" xfId="0" applyFont="1" applyFill="1" applyBorder="1" applyAlignment="1">
      <alignment horizontal="left" vertical="top" wrapText="1"/>
    </xf>
    <xf numFmtId="0" fontId="4" fillId="2" borderId="11" xfId="0" applyFont="1" applyFill="1" applyBorder="1" applyAlignment="1">
      <alignment horizontal="center" vertical="top"/>
    </xf>
    <xf numFmtId="0" fontId="4" fillId="2" borderId="12" xfId="0" applyFont="1" applyFill="1" applyBorder="1" applyAlignment="1">
      <alignment horizontal="center" vertical="top"/>
    </xf>
    <xf numFmtId="0" fontId="32" fillId="2" borderId="1" xfId="0" applyFont="1" applyFill="1" applyBorder="1" applyAlignment="1">
      <alignment horizontal="center" vertical="top" wrapText="1"/>
    </xf>
    <xf numFmtId="0" fontId="13" fillId="5" borderId="1" xfId="0" applyFont="1" applyFill="1" applyBorder="1" applyAlignment="1" applyProtection="1">
      <alignment horizontal="center" vertical="top" wrapText="1"/>
      <protection locked="0"/>
    </xf>
    <xf numFmtId="0" fontId="13" fillId="5" borderId="1" xfId="0" applyFont="1" applyFill="1" applyBorder="1" applyAlignment="1" applyProtection="1">
      <alignment horizontal="center" vertical="top"/>
      <protection locked="0"/>
    </xf>
    <xf numFmtId="4" fontId="13" fillId="0" borderId="1" xfId="0" applyNumberFormat="1" applyFont="1" applyBorder="1" applyAlignment="1" applyProtection="1">
      <alignment horizontal="center" vertical="top" wrapText="1"/>
      <protection locked="0"/>
    </xf>
    <xf numFmtId="3" fontId="13" fillId="0" borderId="1" xfId="0" applyNumberFormat="1" applyFont="1" applyBorder="1" applyAlignment="1" applyProtection="1">
      <alignment horizontal="center" vertical="top" wrapText="1"/>
      <protection locked="0"/>
    </xf>
    <xf numFmtId="0" fontId="13" fillId="5" borderId="15" xfId="0" applyFont="1" applyFill="1" applyBorder="1" applyAlignment="1" applyProtection="1">
      <alignment horizontal="center" vertical="top" wrapText="1"/>
      <protection locked="0"/>
    </xf>
    <xf numFmtId="0" fontId="13" fillId="5" borderId="14" xfId="0" applyFont="1" applyFill="1" applyBorder="1" applyAlignment="1" applyProtection="1">
      <alignment horizontal="center" vertical="top" wrapText="1"/>
      <protection locked="0"/>
    </xf>
    <xf numFmtId="0" fontId="13" fillId="5" borderId="7" xfId="0" applyFont="1" applyFill="1" applyBorder="1" applyAlignment="1" applyProtection="1">
      <alignment horizontal="center" vertical="top" wrapText="1"/>
      <protection locked="0"/>
    </xf>
    <xf numFmtId="0" fontId="13" fillId="2" borderId="12" xfId="0" applyFont="1" applyFill="1" applyBorder="1" applyAlignment="1">
      <alignment vertical="top" wrapText="1"/>
    </xf>
    <xf numFmtId="0" fontId="13" fillId="5" borderId="9" xfId="0" applyFont="1" applyFill="1" applyBorder="1" applyAlignment="1" applyProtection="1">
      <alignment horizontal="center" vertical="top" wrapText="1"/>
      <protection locked="0"/>
    </xf>
    <xf numFmtId="0" fontId="4" fillId="7" borderId="1" xfId="0" applyFont="1" applyFill="1" applyBorder="1" applyAlignment="1">
      <alignment vertical="top" wrapText="1"/>
    </xf>
    <xf numFmtId="0" fontId="0" fillId="7" borderId="1" xfId="0" applyFill="1" applyBorder="1" applyAlignment="1">
      <alignment wrapText="1"/>
    </xf>
    <xf numFmtId="0" fontId="7" fillId="0" borderId="0" xfId="0" applyFont="1" applyAlignment="1">
      <alignment wrapText="1"/>
    </xf>
    <xf numFmtId="0" fontId="4" fillId="0" borderId="0" xfId="0" applyFont="1" applyAlignment="1">
      <alignment vertical="top"/>
    </xf>
    <xf numFmtId="0" fontId="35" fillId="10" borderId="1" xfId="0" applyFont="1" applyFill="1" applyBorder="1" applyAlignment="1">
      <alignment horizontal="center" vertical="top" wrapText="1"/>
    </xf>
    <xf numFmtId="0" fontId="4" fillId="7" borderId="1" xfId="0" applyFont="1" applyFill="1" applyBorder="1" applyAlignment="1">
      <alignment wrapText="1"/>
    </xf>
    <xf numFmtId="0" fontId="14" fillId="7" borderId="1" xfId="0" applyFont="1" applyFill="1" applyBorder="1" applyAlignment="1">
      <alignment vertical="top"/>
    </xf>
    <xf numFmtId="0" fontId="0" fillId="2" borderId="12" xfId="0" applyFill="1" applyBorder="1" applyAlignment="1">
      <alignment horizontal="center"/>
    </xf>
    <xf numFmtId="0" fontId="4" fillId="7" borderId="1" xfId="0" applyFont="1" applyFill="1" applyBorder="1"/>
    <xf numFmtId="0" fontId="0" fillId="7" borderId="0" xfId="0" applyFill="1" applyAlignment="1">
      <alignment vertical="top"/>
    </xf>
    <xf numFmtId="0" fontId="0" fillId="7" borderId="0" xfId="0" applyFill="1"/>
    <xf numFmtId="0" fontId="10" fillId="0" borderId="0" xfId="0" applyFont="1" applyAlignment="1">
      <alignment vertical="top"/>
    </xf>
    <xf numFmtId="0" fontId="13" fillId="4" borderId="1" xfId="0" applyFont="1" applyFill="1" applyBorder="1" applyAlignment="1" applyProtection="1">
      <alignment vertical="top" wrapText="1"/>
      <protection locked="0"/>
    </xf>
    <xf numFmtId="0" fontId="29" fillId="0" borderId="0" xfId="0" applyFont="1" applyAlignment="1">
      <alignment horizontal="left" vertical="top"/>
    </xf>
    <xf numFmtId="0" fontId="13" fillId="2" borderId="13" xfId="0" applyFont="1" applyFill="1" applyBorder="1" applyAlignment="1">
      <alignment vertical="top" wrapText="1"/>
    </xf>
    <xf numFmtId="0" fontId="13" fillId="2" borderId="13" xfId="0" applyFont="1" applyFill="1" applyBorder="1" applyAlignment="1">
      <alignment horizontal="center" vertical="top"/>
    </xf>
    <xf numFmtId="0" fontId="0" fillId="2" borderId="18" xfId="0" applyFill="1" applyBorder="1" applyAlignment="1">
      <alignment vertical="top"/>
    </xf>
    <xf numFmtId="0" fontId="14" fillId="2" borderId="19" xfId="0" applyFont="1" applyFill="1" applyBorder="1" applyAlignment="1">
      <alignment horizontal="center" vertical="center" wrapText="1"/>
    </xf>
    <xf numFmtId="0" fontId="14" fillId="2" borderId="30" xfId="0" applyFont="1" applyFill="1" applyBorder="1" applyAlignment="1">
      <alignment horizontal="center" vertical="top" wrapText="1"/>
    </xf>
    <xf numFmtId="0" fontId="4" fillId="2" borderId="20" xfId="0" applyFont="1" applyFill="1" applyBorder="1" applyAlignment="1">
      <alignment horizontal="center" vertical="top" wrapText="1"/>
    </xf>
    <xf numFmtId="0" fontId="0" fillId="4" borderId="56" xfId="0" applyFill="1" applyBorder="1" applyAlignment="1">
      <alignment horizontal="center" vertical="top"/>
    </xf>
    <xf numFmtId="0" fontId="0" fillId="2" borderId="45" xfId="0" applyFill="1" applyBorder="1" applyAlignment="1">
      <alignment vertical="top"/>
    </xf>
    <xf numFmtId="0" fontId="0" fillId="4" borderId="58" xfId="0" applyFill="1" applyBorder="1" applyAlignment="1">
      <alignment horizontal="center" vertical="top"/>
    </xf>
    <xf numFmtId="0" fontId="13" fillId="0" borderId="60" xfId="0" applyFont="1" applyBorder="1" applyAlignment="1" applyProtection="1">
      <alignment horizontal="center" vertical="top"/>
      <protection locked="0"/>
    </xf>
    <xf numFmtId="0" fontId="0" fillId="4" borderId="57" xfId="0" applyFill="1" applyBorder="1" applyAlignment="1">
      <alignment horizontal="center" vertical="top"/>
    </xf>
    <xf numFmtId="0" fontId="29" fillId="0" borderId="0" xfId="0" applyFont="1" applyAlignment="1">
      <alignment horizontal="center" vertical="top"/>
    </xf>
    <xf numFmtId="0" fontId="13" fillId="0" borderId="13" xfId="0" applyFont="1" applyBorder="1" applyAlignment="1" applyProtection="1">
      <alignment vertical="top" wrapText="1"/>
      <protection locked="0"/>
    </xf>
    <xf numFmtId="0" fontId="13" fillId="0" borderId="15" xfId="0" applyFont="1" applyBorder="1" applyAlignment="1" applyProtection="1">
      <alignment vertical="top" wrapText="1"/>
      <protection locked="0"/>
    </xf>
    <xf numFmtId="0" fontId="13" fillId="0" borderId="53" xfId="0" applyFont="1" applyBorder="1" applyAlignment="1" applyProtection="1">
      <alignment vertical="top" wrapText="1"/>
      <protection locked="0"/>
    </xf>
    <xf numFmtId="0" fontId="33" fillId="0" borderId="4" xfId="0" applyFont="1" applyBorder="1" applyAlignment="1">
      <alignment vertical="top" wrapText="1"/>
    </xf>
    <xf numFmtId="4" fontId="7" fillId="4" borderId="12" xfId="0" applyNumberFormat="1" applyFont="1" applyFill="1" applyBorder="1" applyAlignment="1">
      <alignment horizontal="center" vertical="top"/>
    </xf>
    <xf numFmtId="4" fontId="4" fillId="4" borderId="12" xfId="0" applyNumberFormat="1" applyFont="1" applyFill="1" applyBorder="1" applyAlignment="1">
      <alignment horizontal="center" vertical="top"/>
    </xf>
    <xf numFmtId="0" fontId="4" fillId="4" borderId="12" xfId="0" applyFont="1" applyFill="1" applyBorder="1" applyAlignment="1">
      <alignment horizontal="center" vertical="top"/>
    </xf>
    <xf numFmtId="4" fontId="4" fillId="4" borderId="27" xfId="0" applyNumberFormat="1" applyFont="1" applyFill="1" applyBorder="1" applyAlignment="1">
      <alignment horizontal="center" vertical="top"/>
    </xf>
    <xf numFmtId="0" fontId="0" fillId="7" borderId="12" xfId="0" applyFill="1" applyBorder="1" applyAlignment="1">
      <alignment horizontal="center" vertical="center" wrapText="1"/>
    </xf>
    <xf numFmtId="0" fontId="0" fillId="7" borderId="7" xfId="0" applyFill="1" applyBorder="1"/>
    <xf numFmtId="0" fontId="0" fillId="7" borderId="9" xfId="0" applyFill="1" applyBorder="1"/>
    <xf numFmtId="0" fontId="9" fillId="2" borderId="18" xfId="0" applyFont="1" applyFill="1" applyBorder="1" applyAlignment="1">
      <alignment horizontal="center"/>
    </xf>
    <xf numFmtId="3" fontId="9" fillId="6" borderId="1" xfId="0" applyNumberFormat="1" applyFont="1" applyFill="1" applyBorder="1" applyAlignment="1">
      <alignment vertical="top"/>
    </xf>
    <xf numFmtId="0" fontId="9" fillId="6" borderId="1" xfId="0" applyFont="1" applyFill="1" applyBorder="1" applyAlignment="1">
      <alignment vertical="top"/>
    </xf>
    <xf numFmtId="3" fontId="9" fillId="0" borderId="1" xfId="0" applyNumberFormat="1" applyFont="1" applyBorder="1" applyAlignment="1">
      <alignment horizontal="center" vertical="top"/>
    </xf>
    <xf numFmtId="4" fontId="9" fillId="0" borderId="1" xfId="0" applyNumberFormat="1" applyFont="1" applyBorder="1" applyAlignment="1">
      <alignment horizontal="center" vertical="top"/>
    </xf>
    <xf numFmtId="0" fontId="29" fillId="2" borderId="14" xfId="0" applyFont="1" applyFill="1" applyBorder="1" applyAlignment="1">
      <alignment horizontal="left" vertical="top"/>
    </xf>
    <xf numFmtId="0" fontId="29" fillId="2" borderId="1" xfId="0" applyFont="1" applyFill="1" applyBorder="1" applyAlignment="1">
      <alignment horizontal="left" vertical="top" wrapText="1"/>
    </xf>
    <xf numFmtId="0" fontId="29" fillId="2" borderId="1" xfId="0" applyFont="1" applyFill="1" applyBorder="1" applyAlignment="1">
      <alignment horizontal="left" vertical="top"/>
    </xf>
    <xf numFmtId="0" fontId="9" fillId="7" borderId="1" xfId="0" applyFont="1" applyFill="1" applyBorder="1" applyAlignment="1">
      <alignment horizontal="center"/>
    </xf>
    <xf numFmtId="0" fontId="4" fillId="2" borderId="18" xfId="0" applyFont="1" applyFill="1" applyBorder="1" applyAlignment="1">
      <alignment vertical="top" wrapText="1"/>
    </xf>
    <xf numFmtId="0" fontId="14" fillId="2" borderId="20" xfId="0" applyFont="1" applyFill="1" applyBorder="1" applyAlignment="1">
      <alignment horizontal="center" vertical="top"/>
    </xf>
    <xf numFmtId="0" fontId="13" fillId="4" borderId="22" xfId="0" applyFont="1" applyFill="1" applyBorder="1" applyAlignment="1">
      <alignment horizontal="center" vertical="top" wrapText="1"/>
    </xf>
    <xf numFmtId="0" fontId="13" fillId="0" borderId="22" xfId="0" applyFont="1" applyBorder="1" applyAlignment="1">
      <alignment horizontal="left" vertical="top" wrapText="1"/>
    </xf>
    <xf numFmtId="0" fontId="13" fillId="4" borderId="22" xfId="0" applyFont="1" applyFill="1" applyBorder="1" applyAlignment="1">
      <alignment horizontal="center" vertical="top"/>
    </xf>
    <xf numFmtId="0" fontId="13" fillId="5" borderId="22" xfId="0" applyFont="1" applyFill="1" applyBorder="1" applyAlignment="1">
      <alignment vertical="top" wrapText="1"/>
    </xf>
    <xf numFmtId="0" fontId="13" fillId="5" borderId="22" xfId="0" applyFont="1" applyFill="1" applyBorder="1" applyAlignment="1">
      <alignment vertical="top"/>
    </xf>
    <xf numFmtId="0" fontId="0" fillId="0" borderId="23" xfId="0" applyBorder="1" applyAlignment="1">
      <alignment vertical="top"/>
    </xf>
    <xf numFmtId="0" fontId="0" fillId="0" borderId="24" xfId="0" applyBorder="1" applyAlignment="1">
      <alignment vertical="top" wrapText="1"/>
    </xf>
    <xf numFmtId="0" fontId="4" fillId="2" borderId="21" xfId="0" applyFont="1" applyFill="1" applyBorder="1" applyAlignment="1">
      <alignment vertical="top" wrapText="1"/>
    </xf>
    <xf numFmtId="0" fontId="14" fillId="2" borderId="22" xfId="0" applyFont="1" applyFill="1" applyBorder="1" applyAlignment="1">
      <alignment horizontal="center" vertical="top"/>
    </xf>
    <xf numFmtId="0" fontId="13" fillId="5" borderId="27" xfId="0" applyFont="1" applyFill="1" applyBorder="1" applyAlignment="1">
      <alignment vertical="top"/>
    </xf>
    <xf numFmtId="0" fontId="0" fillId="5" borderId="1" xfId="0" applyFill="1" applyBorder="1" applyProtection="1">
      <protection locked="0"/>
    </xf>
    <xf numFmtId="0" fontId="9" fillId="2" borderId="1" xfId="0" applyFont="1" applyFill="1" applyBorder="1"/>
    <xf numFmtId="0" fontId="0" fillId="4" borderId="1" xfId="0" applyFill="1" applyBorder="1"/>
    <xf numFmtId="0" fontId="0" fillId="4" borderId="1" xfId="0" applyFill="1" applyBorder="1" applyAlignment="1">
      <alignment horizontal="center"/>
    </xf>
    <xf numFmtId="0" fontId="9" fillId="2" borderId="1" xfId="0" applyFont="1" applyFill="1" applyBorder="1" applyAlignment="1">
      <alignment horizontal="center" vertical="center"/>
    </xf>
    <xf numFmtId="0" fontId="7" fillId="5" borderId="1" xfId="0" applyFont="1" applyFill="1" applyBorder="1" applyAlignment="1" applyProtection="1">
      <alignment horizontal="center"/>
      <protection locked="0"/>
    </xf>
    <xf numFmtId="0" fontId="7" fillId="5" borderId="22" xfId="0" applyFont="1" applyFill="1" applyBorder="1" applyAlignment="1" applyProtection="1">
      <alignment horizontal="center"/>
      <protection locked="0"/>
    </xf>
    <xf numFmtId="0" fontId="9" fillId="2" borderId="25" xfId="0" applyFont="1" applyFill="1" applyBorder="1"/>
    <xf numFmtId="0" fontId="0" fillId="4" borderId="26" xfId="0" applyFill="1" applyBorder="1"/>
    <xf numFmtId="0" fontId="0" fillId="4" borderId="26" xfId="0" applyFill="1" applyBorder="1" applyAlignment="1">
      <alignment horizontal="center"/>
    </xf>
    <xf numFmtId="0" fontId="7" fillId="5" borderId="26" xfId="0" applyFont="1" applyFill="1" applyBorder="1" applyAlignment="1" applyProtection="1">
      <alignment horizontal="center"/>
      <protection locked="0"/>
    </xf>
    <xf numFmtId="0" fontId="7" fillId="5" borderId="27" xfId="0" applyFont="1" applyFill="1" applyBorder="1" applyAlignment="1" applyProtection="1">
      <alignment horizontal="center"/>
      <protection locked="0"/>
    </xf>
    <xf numFmtId="0" fontId="9" fillId="7" borderId="15" xfId="0" applyFont="1" applyFill="1" applyBorder="1" applyProtection="1">
      <protection locked="0"/>
    </xf>
    <xf numFmtId="0" fontId="36" fillId="4" borderId="1" xfId="0" applyFont="1" applyFill="1" applyBorder="1" applyAlignment="1">
      <alignment horizontal="center" vertical="center" wrapText="1"/>
    </xf>
    <xf numFmtId="0" fontId="4" fillId="2" borderId="18" xfId="0" applyFont="1" applyFill="1" applyBorder="1" applyAlignment="1">
      <alignment horizontal="center" vertical="top" wrapText="1"/>
    </xf>
    <xf numFmtId="0" fontId="14" fillId="2" borderId="20" xfId="0" applyFont="1" applyFill="1" applyBorder="1" applyAlignment="1" applyProtection="1">
      <alignment horizontal="center" vertical="top"/>
      <protection locked="0"/>
    </xf>
    <xf numFmtId="0" fontId="13" fillId="4" borderId="22" xfId="0" applyFont="1" applyFill="1" applyBorder="1" applyAlignment="1" applyProtection="1">
      <alignment horizontal="center" vertical="top" wrapText="1"/>
      <protection locked="0"/>
    </xf>
    <xf numFmtId="0" fontId="7" fillId="2" borderId="21" xfId="0" applyFont="1" applyFill="1" applyBorder="1" applyAlignment="1">
      <alignment vertical="top" wrapText="1"/>
    </xf>
    <xf numFmtId="0" fontId="13" fillId="5" borderId="22" xfId="0" applyFont="1" applyFill="1" applyBorder="1" applyAlignment="1" applyProtection="1">
      <alignment horizontal="center" vertical="top" wrapText="1"/>
      <protection locked="0"/>
    </xf>
    <xf numFmtId="0" fontId="13" fillId="2" borderId="21" xfId="0" applyFont="1" applyFill="1" applyBorder="1" applyAlignment="1">
      <alignment vertical="top" wrapText="1"/>
    </xf>
    <xf numFmtId="0" fontId="13" fillId="5" borderId="22" xfId="0" applyFont="1" applyFill="1" applyBorder="1" applyAlignment="1" applyProtection="1">
      <alignment horizontal="center" vertical="top"/>
      <protection locked="0"/>
    </xf>
    <xf numFmtId="0" fontId="14" fillId="2" borderId="21" xfId="0" applyFont="1" applyFill="1" applyBorder="1" applyAlignment="1">
      <alignment vertical="top" wrapText="1"/>
    </xf>
    <xf numFmtId="0" fontId="13" fillId="2" borderId="22" xfId="0" applyFont="1" applyFill="1" applyBorder="1" applyAlignment="1" applyProtection="1">
      <alignment vertical="top" wrapText="1"/>
      <protection locked="0"/>
    </xf>
    <xf numFmtId="0" fontId="13" fillId="0" borderId="22" xfId="0" applyFont="1" applyBorder="1" applyAlignment="1" applyProtection="1">
      <alignment horizontal="left" vertical="top" wrapText="1"/>
      <protection locked="0"/>
    </xf>
    <xf numFmtId="4" fontId="13" fillId="0" borderId="22" xfId="0" applyNumberFormat="1" applyFont="1" applyBorder="1" applyAlignment="1" applyProtection="1">
      <alignment horizontal="center" vertical="top" wrapText="1"/>
      <protection locked="0"/>
    </xf>
    <xf numFmtId="3" fontId="13" fillId="0" borderId="22" xfId="0" applyNumberFormat="1" applyFont="1" applyBorder="1" applyAlignment="1" applyProtection="1">
      <alignment horizontal="center" vertical="top" wrapText="1"/>
      <protection locked="0"/>
    </xf>
    <xf numFmtId="0" fontId="12" fillId="2" borderId="21" xfId="0" applyFont="1" applyFill="1" applyBorder="1" applyAlignment="1">
      <alignment vertical="top" wrapText="1"/>
    </xf>
    <xf numFmtId="0" fontId="0" fillId="2" borderId="47" xfId="0" applyFill="1" applyBorder="1" applyAlignment="1">
      <alignment vertical="top" wrapText="1"/>
    </xf>
    <xf numFmtId="0" fontId="13" fillId="5" borderId="56" xfId="0" applyFont="1" applyFill="1" applyBorder="1" applyAlignment="1" applyProtection="1">
      <alignment horizontal="center" vertical="top" wrapText="1"/>
      <protection locked="0"/>
    </xf>
    <xf numFmtId="0" fontId="0" fillId="2" borderId="46" xfId="0" applyFill="1" applyBorder="1" applyAlignment="1">
      <alignment vertical="top" wrapText="1"/>
    </xf>
    <xf numFmtId="0" fontId="13" fillId="5" borderId="38" xfId="0" applyFont="1" applyFill="1" applyBorder="1" applyAlignment="1" applyProtection="1">
      <alignment horizontal="center" vertical="top" wrapText="1"/>
      <protection locked="0"/>
    </xf>
    <xf numFmtId="0" fontId="13" fillId="0" borderId="24" xfId="0" applyFont="1" applyBorder="1" applyAlignment="1" applyProtection="1">
      <alignment vertical="top" wrapText="1"/>
      <protection locked="0"/>
    </xf>
    <xf numFmtId="0" fontId="14" fillId="2" borderId="22" xfId="0" applyFont="1" applyFill="1" applyBorder="1" applyAlignment="1" applyProtection="1">
      <alignment horizontal="center" vertical="top"/>
      <protection locked="0"/>
    </xf>
    <xf numFmtId="0" fontId="13" fillId="5" borderId="24" xfId="0" applyFont="1" applyFill="1" applyBorder="1" applyAlignment="1" applyProtection="1">
      <alignment horizontal="center" vertical="top" wrapText="1"/>
      <protection locked="0"/>
    </xf>
    <xf numFmtId="0" fontId="13" fillId="2" borderId="33" xfId="0" applyFont="1" applyFill="1" applyBorder="1" applyAlignment="1" applyProtection="1">
      <alignment vertical="top" wrapText="1"/>
      <protection locked="0"/>
    </xf>
    <xf numFmtId="0" fontId="13" fillId="5" borderId="49" xfId="0" applyFont="1" applyFill="1" applyBorder="1" applyAlignment="1" applyProtection="1">
      <alignment horizontal="center" vertical="top" wrapText="1"/>
      <protection locked="0"/>
    </xf>
    <xf numFmtId="0" fontId="13" fillId="2" borderId="25" xfId="0" applyFont="1" applyFill="1" applyBorder="1" applyAlignment="1">
      <alignment vertical="top" wrapText="1"/>
    </xf>
    <xf numFmtId="0" fontId="13" fillId="5" borderId="27" xfId="0" applyFont="1" applyFill="1" applyBorder="1" applyAlignment="1" applyProtection="1">
      <alignment horizontal="center" vertical="top" wrapText="1"/>
      <protection locked="0"/>
    </xf>
    <xf numFmtId="0" fontId="9" fillId="2" borderId="1" xfId="0" applyFont="1" applyFill="1" applyBorder="1" applyAlignment="1">
      <alignment vertical="top"/>
    </xf>
    <xf numFmtId="4" fontId="7" fillId="0" borderId="1" xfId="0" applyNumberFormat="1" applyFont="1" applyBorder="1" applyAlignment="1" applyProtection="1">
      <alignment vertical="top"/>
      <protection locked="0"/>
    </xf>
    <xf numFmtId="4" fontId="0" fillId="2" borderId="1" xfId="0" applyNumberFormat="1" applyFill="1" applyBorder="1" applyAlignment="1">
      <alignment vertical="top"/>
    </xf>
    <xf numFmtId="4" fontId="0" fillId="2" borderId="13" xfId="0" applyNumberFormat="1" applyFill="1" applyBorder="1" applyAlignment="1">
      <alignment vertical="top"/>
    </xf>
    <xf numFmtId="0" fontId="4" fillId="0" borderId="4" xfId="0" applyFont="1" applyBorder="1" applyAlignment="1">
      <alignment vertical="top"/>
    </xf>
    <xf numFmtId="0" fontId="14" fillId="2" borderId="1" xfId="0" applyFont="1" applyFill="1" applyBorder="1" applyAlignment="1">
      <alignment horizontal="center" vertical="top" wrapText="1"/>
    </xf>
    <xf numFmtId="0" fontId="13" fillId="2" borderId="20" xfId="0" applyFont="1" applyFill="1" applyBorder="1" applyAlignment="1">
      <alignment horizontal="center" vertical="top" wrapText="1"/>
    </xf>
    <xf numFmtId="0" fontId="14" fillId="2" borderId="21" xfId="0" applyFont="1" applyFill="1" applyBorder="1" applyAlignment="1">
      <alignment horizontal="center" vertical="top" wrapText="1"/>
    </xf>
    <xf numFmtId="0" fontId="14" fillId="2" borderId="22" xfId="0" applyFont="1" applyFill="1" applyBorder="1" applyAlignment="1">
      <alignment horizontal="center" vertical="top" wrapText="1"/>
    </xf>
    <xf numFmtId="0" fontId="13" fillId="2" borderId="21" xfId="0" applyFont="1" applyFill="1" applyBorder="1" applyAlignment="1">
      <alignment vertical="top"/>
    </xf>
    <xf numFmtId="0" fontId="13" fillId="0" borderId="22" xfId="0" applyFont="1" applyBorder="1" applyAlignment="1" applyProtection="1">
      <alignment vertical="top" wrapText="1"/>
      <protection locked="0"/>
    </xf>
    <xf numFmtId="0" fontId="13" fillId="2" borderId="25" xfId="0" applyFont="1" applyFill="1" applyBorder="1" applyAlignment="1">
      <alignment vertical="top"/>
    </xf>
    <xf numFmtId="0" fontId="13" fillId="4" borderId="26" xfId="0" applyFont="1" applyFill="1" applyBorder="1" applyAlignment="1">
      <alignment vertical="top" wrapText="1"/>
    </xf>
    <xf numFmtId="0" fontId="13" fillId="0" borderId="27" xfId="0" applyFont="1" applyBorder="1" applyAlignment="1" applyProtection="1">
      <alignment vertical="top" wrapText="1"/>
      <protection locked="0"/>
    </xf>
    <xf numFmtId="0" fontId="4" fillId="2"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9" fillId="0" borderId="1" xfId="0" applyFont="1" applyBorder="1" applyProtection="1">
      <protection locked="0"/>
    </xf>
    <xf numFmtId="0" fontId="6" fillId="2" borderId="21" xfId="0" applyFont="1" applyFill="1" applyBorder="1" applyAlignment="1">
      <alignment horizontal="center" wrapText="1"/>
    </xf>
    <xf numFmtId="0" fontId="4" fillId="2" borderId="21" xfId="0" applyFont="1" applyFill="1" applyBorder="1" applyAlignment="1">
      <alignment horizontal="center" vertical="center"/>
    </xf>
    <xf numFmtId="0" fontId="19" fillId="4" borderId="22" xfId="0" applyFont="1" applyFill="1" applyBorder="1" applyAlignment="1">
      <alignment horizontal="center" vertical="center" wrapText="1"/>
    </xf>
    <xf numFmtId="0" fontId="9" fillId="0" borderId="22" xfId="0" applyFont="1" applyBorder="1" applyProtection="1">
      <protection locked="0"/>
    </xf>
    <xf numFmtId="0" fontId="0" fillId="2" borderId="25" xfId="0" applyFill="1" applyBorder="1" applyAlignment="1">
      <alignment wrapText="1"/>
    </xf>
    <xf numFmtId="0" fontId="0" fillId="4" borderId="26" xfId="0" applyFill="1" applyBorder="1" applyAlignment="1">
      <alignment horizontal="center" wrapText="1"/>
    </xf>
    <xf numFmtId="0" fontId="9" fillId="0" borderId="26" xfId="0" applyFont="1" applyBorder="1" applyProtection="1">
      <protection locked="0"/>
    </xf>
    <xf numFmtId="0" fontId="9" fillId="0" borderId="27" xfId="0" applyFont="1" applyBorder="1" applyProtection="1">
      <protection locked="0"/>
    </xf>
    <xf numFmtId="0" fontId="0" fillId="0" borderId="0" xfId="0" applyAlignment="1" applyProtection="1">
      <alignment horizontal="left" wrapText="1"/>
      <protection locked="0"/>
    </xf>
    <xf numFmtId="0" fontId="4" fillId="0" borderId="21" xfId="0" applyFont="1" applyBorder="1"/>
    <xf numFmtId="0" fontId="4" fillId="0" borderId="22" xfId="0" applyFont="1" applyBorder="1" applyAlignment="1">
      <alignment horizontal="center"/>
    </xf>
    <xf numFmtId="0" fontId="0" fillId="2" borderId="22" xfId="0" applyFill="1" applyBorder="1" applyAlignment="1">
      <alignment horizontal="center"/>
    </xf>
    <xf numFmtId="0" fontId="0" fillId="0" borderId="21" xfId="0" applyBorder="1" applyAlignment="1">
      <alignment vertical="top" wrapText="1"/>
    </xf>
    <xf numFmtId="0" fontId="0" fillId="0" borderId="22" xfId="0" applyBorder="1" applyAlignment="1">
      <alignment horizontal="center"/>
    </xf>
    <xf numFmtId="3" fontId="0" fillId="0" borderId="22" xfId="0" applyNumberFormat="1" applyBorder="1" applyAlignment="1">
      <alignment horizontal="center"/>
    </xf>
    <xf numFmtId="0" fontId="0" fillId="0" borderId="25" xfId="0" applyBorder="1" applyAlignment="1">
      <alignment vertical="top" wrapText="1"/>
    </xf>
    <xf numFmtId="0" fontId="0" fillId="0" borderId="27" xfId="0" applyBorder="1" applyAlignment="1">
      <alignment horizontal="center"/>
    </xf>
    <xf numFmtId="0" fontId="0" fillId="11" borderId="1" xfId="0" applyFill="1" applyBorder="1" applyAlignment="1">
      <alignment horizontal="center" vertical="top"/>
    </xf>
    <xf numFmtId="0" fontId="7" fillId="0" borderId="5" xfId="0" applyFont="1" applyBorder="1" applyAlignment="1" applyProtection="1">
      <alignment horizontal="center"/>
      <protection locked="0"/>
    </xf>
    <xf numFmtId="0" fontId="13" fillId="0" borderId="1" xfId="0" applyFont="1" applyBorder="1" applyAlignment="1" applyProtection="1">
      <alignment vertical="top" wrapText="1"/>
      <protection locked="0"/>
    </xf>
    <xf numFmtId="0" fontId="9" fillId="4" borderId="1" xfId="0" applyFont="1" applyFill="1" applyBorder="1" applyAlignment="1">
      <alignment horizontal="center" vertical="top" wrapText="1"/>
    </xf>
    <xf numFmtId="0" fontId="2" fillId="2" borderId="13" xfId="0" applyFont="1" applyFill="1" applyBorder="1" applyAlignment="1">
      <alignment horizontal="left" vertical="center"/>
    </xf>
    <xf numFmtId="0" fontId="2" fillId="0" borderId="13" xfId="0" applyFont="1" applyBorder="1" applyAlignment="1">
      <alignment horizontal="left"/>
    </xf>
    <xf numFmtId="4" fontId="13" fillId="0" borderId="1" xfId="0" applyNumberFormat="1" applyFont="1" applyBorder="1" applyAlignment="1" applyProtection="1">
      <alignment horizontal="left" vertical="top" wrapText="1"/>
      <protection locked="0"/>
    </xf>
    <xf numFmtId="4" fontId="9" fillId="0" borderId="0" xfId="0" applyNumberFormat="1" applyFont="1"/>
    <xf numFmtId="3" fontId="13" fillId="0" borderId="1" xfId="0" applyNumberFormat="1" applyFont="1" applyBorder="1" applyAlignment="1" applyProtection="1">
      <alignment horizontal="left" vertical="top" wrapText="1"/>
      <protection locked="0"/>
    </xf>
    <xf numFmtId="9" fontId="13" fillId="0" borderId="1" xfId="0" applyNumberFormat="1" applyFont="1" applyBorder="1" applyAlignment="1" applyProtection="1">
      <alignment horizontal="left" vertical="top" wrapText="1"/>
      <protection locked="0"/>
    </xf>
    <xf numFmtId="0" fontId="7" fillId="0" borderId="24" xfId="0" applyFont="1" applyBorder="1" applyAlignment="1" applyProtection="1">
      <alignment horizontal="center" vertical="top"/>
      <protection locked="0"/>
    </xf>
    <xf numFmtId="3" fontId="10" fillId="0" borderId="1" xfId="0" applyNumberFormat="1" applyFont="1" applyBorder="1" applyAlignment="1">
      <alignment vertical="top"/>
    </xf>
    <xf numFmtId="4" fontId="10" fillId="0" borderId="1" xfId="0" applyNumberFormat="1" applyFont="1" applyBorder="1" applyAlignment="1">
      <alignment vertical="top"/>
    </xf>
    <xf numFmtId="0" fontId="37" fillId="2" borderId="1" xfId="0" applyFont="1" applyFill="1" applyBorder="1" applyAlignment="1">
      <alignment horizontal="center" vertical="top" wrapText="1"/>
    </xf>
    <xf numFmtId="0" fontId="10" fillId="2" borderId="1" xfId="0" applyFont="1" applyFill="1" applyBorder="1" applyAlignment="1">
      <alignment horizontal="center" vertical="top" wrapText="1"/>
    </xf>
    <xf numFmtId="0" fontId="2" fillId="0" borderId="0" xfId="0" applyFont="1" applyAlignment="1" applyProtection="1">
      <alignment horizontal="left" wrapText="1"/>
      <protection locked="0"/>
    </xf>
    <xf numFmtId="0" fontId="3" fillId="0" borderId="0" xfId="0" applyFont="1" applyAlignment="1">
      <alignment horizontal="center"/>
    </xf>
    <xf numFmtId="0" fontId="33" fillId="0" borderId="61" xfId="0" applyFont="1" applyBorder="1" applyAlignment="1">
      <alignment horizontal="left" vertical="top" wrapText="1"/>
    </xf>
    <xf numFmtId="0" fontId="13" fillId="2" borderId="5" xfId="0" applyFont="1" applyFill="1" applyBorder="1" applyAlignment="1">
      <alignment horizontal="center"/>
    </xf>
    <xf numFmtId="0" fontId="13" fillId="2" borderId="7" xfId="0" applyFont="1" applyFill="1" applyBorder="1" applyAlignment="1">
      <alignment horizontal="center"/>
    </xf>
    <xf numFmtId="0" fontId="13" fillId="2" borderId="9" xfId="0" applyFont="1" applyFill="1" applyBorder="1" applyAlignment="1">
      <alignment horizontal="center"/>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0" fillId="2" borderId="16" xfId="0" applyFill="1" applyBorder="1" applyAlignment="1">
      <alignment horizontal="center" vertical="top" wrapText="1"/>
    </xf>
    <xf numFmtId="0" fontId="0" fillId="2" borderId="17" xfId="0" applyFill="1" applyBorder="1" applyAlignment="1">
      <alignment horizontal="center" vertical="top" wrapText="1"/>
    </xf>
    <xf numFmtId="0" fontId="18" fillId="2" borderId="62" xfId="0" applyFont="1" applyFill="1" applyBorder="1" applyAlignment="1">
      <alignment horizontal="center" wrapText="1"/>
    </xf>
    <xf numFmtId="0" fontId="25" fillId="4" borderId="3" xfId="0" applyFont="1" applyFill="1" applyBorder="1" applyAlignment="1">
      <alignment horizontal="center" vertical="top" wrapText="1"/>
    </xf>
    <xf numFmtId="0" fontId="25" fillId="4" borderId="4" xfId="0" applyFont="1" applyFill="1" applyBorder="1" applyAlignment="1">
      <alignment horizontal="center" vertical="top" wrapText="1"/>
    </xf>
    <xf numFmtId="0" fontId="25" fillId="4" borderId="48" xfId="0" applyFont="1" applyFill="1" applyBorder="1" applyAlignment="1">
      <alignment horizontal="center" vertical="top" wrapText="1"/>
    </xf>
    <xf numFmtId="0" fontId="25" fillId="4" borderId="6" xfId="0" applyFont="1" applyFill="1" applyBorder="1" applyAlignment="1">
      <alignment horizontal="center" vertical="top" wrapText="1"/>
    </xf>
    <xf numFmtId="0" fontId="25" fillId="4" borderId="0" xfId="0" applyFont="1" applyFill="1" applyAlignment="1">
      <alignment horizontal="center" vertical="top" wrapText="1"/>
    </xf>
    <xf numFmtId="0" fontId="25" fillId="4" borderId="24" xfId="0" applyFont="1" applyFill="1" applyBorder="1" applyAlignment="1">
      <alignment horizontal="center" vertical="top" wrapText="1"/>
    </xf>
    <xf numFmtId="0" fontId="25" fillId="4" borderId="2" xfId="0" applyFont="1" applyFill="1" applyBorder="1" applyAlignment="1">
      <alignment horizontal="center" vertical="top" wrapText="1"/>
    </xf>
    <xf numFmtId="0" fontId="25" fillId="4" borderId="49" xfId="0" applyFont="1" applyFill="1" applyBorder="1" applyAlignment="1">
      <alignment horizontal="center" vertical="top" wrapText="1"/>
    </xf>
    <xf numFmtId="0" fontId="25" fillId="4" borderId="8" xfId="0" applyFont="1" applyFill="1" applyBorder="1" applyAlignment="1">
      <alignment horizontal="center" vertical="top" wrapText="1"/>
    </xf>
    <xf numFmtId="0" fontId="13" fillId="2" borderId="13" xfId="0" applyFont="1" applyFill="1" applyBorder="1" applyAlignment="1">
      <alignment horizontal="center" vertical="top" wrapText="1"/>
    </xf>
    <xf numFmtId="0" fontId="13" fillId="2" borderId="14" xfId="0" applyFont="1" applyFill="1" applyBorder="1" applyAlignment="1">
      <alignment horizontal="center" vertical="top" wrapText="1"/>
    </xf>
    <xf numFmtId="0" fontId="4" fillId="2" borderId="10" xfId="0" applyFont="1" applyFill="1" applyBorder="1" applyAlignment="1">
      <alignment horizontal="center" vertical="top"/>
    </xf>
    <xf numFmtId="0" fontId="4" fillId="2" borderId="11" xfId="0" applyFont="1" applyFill="1" applyBorder="1" applyAlignment="1">
      <alignment horizontal="center" vertical="top"/>
    </xf>
    <xf numFmtId="0" fontId="4" fillId="2" borderId="33" xfId="0" applyFont="1" applyFill="1" applyBorder="1" applyAlignment="1">
      <alignment horizontal="center" vertical="top"/>
    </xf>
    <xf numFmtId="0" fontId="4" fillId="2" borderId="12" xfId="0" applyFont="1" applyFill="1" applyBorder="1" applyAlignment="1">
      <alignment horizontal="center" vertical="top"/>
    </xf>
    <xf numFmtId="0" fontId="0" fillId="2" borderId="38" xfId="0" applyFill="1" applyBorder="1" applyAlignment="1">
      <alignment horizontal="center" vertical="top"/>
    </xf>
    <xf numFmtId="0" fontId="0" fillId="2" borderId="22" xfId="0" applyFill="1" applyBorder="1" applyAlignment="1">
      <alignment horizontal="center" vertical="top"/>
    </xf>
    <xf numFmtId="0" fontId="0" fillId="7" borderId="35" xfId="0" applyFill="1" applyBorder="1" applyAlignment="1">
      <alignment horizontal="center" vertical="top"/>
    </xf>
    <xf numFmtId="0" fontId="0" fillId="7" borderId="36" xfId="0" applyFill="1" applyBorder="1" applyAlignment="1">
      <alignment horizontal="center" vertical="top"/>
    </xf>
    <xf numFmtId="0" fontId="0" fillId="7" borderId="37" xfId="0" applyFill="1" applyBorder="1" applyAlignment="1">
      <alignment horizontal="center" vertical="top"/>
    </xf>
    <xf numFmtId="0" fontId="4" fillId="2" borderId="11" xfId="0" applyFont="1" applyFill="1" applyBorder="1" applyAlignment="1">
      <alignment horizontal="center"/>
    </xf>
    <xf numFmtId="0" fontId="4" fillId="2" borderId="33" xfId="0" applyFont="1" applyFill="1" applyBorder="1" applyAlignment="1">
      <alignment horizontal="center"/>
    </xf>
    <xf numFmtId="0" fontId="7" fillId="0" borderId="4" xfId="0" applyFont="1" applyBorder="1" applyAlignment="1">
      <alignment horizontal="left" wrapText="1"/>
    </xf>
    <xf numFmtId="0" fontId="4" fillId="2" borderId="1" xfId="0" applyFont="1" applyFill="1" applyBorder="1" applyAlignment="1">
      <alignment horizontal="center" vertical="top"/>
    </xf>
    <xf numFmtId="0" fontId="13" fillId="0" borderId="22" xfId="0" applyFont="1" applyBorder="1" applyAlignment="1" applyProtection="1">
      <alignment horizontal="left" vertical="center" wrapText="1"/>
      <protection locked="0"/>
    </xf>
  </cellXfs>
  <cellStyles count="2">
    <cellStyle name="Įprastas" xfId="0" builtinId="0"/>
    <cellStyle name="Įprastas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Alytaus rajono VVG" id="{3DB7EC5D-CDB8-4E83-A7E6-C8C32AE49145}" userId="c539a355cfaa7612"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7" dT="2026-09-25T11:56:37.55" personId="{3DB7EC5D-CDB8-4E83-A7E6-C8C32AE49145}" id="{09145749-5020-4951-8105-68E6FDAB4ECB}">
    <text xml:space="preserve"> Pagal 2026 09 23 el. paštu gautą pastabą Nr.1 projektų atrankos principuose atsisakėme atrankos kriterijaus: 3) diegiamos inovacijos seniūnijos  lygmeniu;    </text>
  </threadedComment>
</ThreadedComments>
</file>

<file path=xl/threadedComments/threadedComment2.xml><?xml version="1.0" encoding="utf-8"?>
<ThreadedComments xmlns="http://schemas.microsoft.com/office/spreadsheetml/2018/threadedcomments" xmlns:x="http://schemas.openxmlformats.org/spreadsheetml/2006/main">
  <threadedComment ref="F13" dT="2026-09-25T10:31:30.42" personId="{3DB7EC5D-CDB8-4E83-A7E6-C8C32AE49145}" id="{22C56696-A658-4914-B47E-CD583EA7DD9D}">
    <text>2026 m. rugsęjo 25 d. pakeista į 5000,00Eur</text>
  </threadedComment>
  <threadedComment ref="M13" dT="2026-09-25T10:30:29.97" personId="{3DB7EC5D-CDB8-4E83-A7E6-C8C32AE49145}" id="{09B09FE3-3611-4F0B-9D47-607E507971A2}">
    <text>2026 m. rugsėjo 25 d. pakeista į 5000,00 Eur</text>
  </threadedComment>
  <threadedComment ref="F14" dT="2026-09-25T10:32:20.12" personId="{3DB7EC5D-CDB8-4E83-A7E6-C8C32AE49145}" id="{C1AE4F23-7506-4982-B452-83CDC277D0A9}">
    <text>2026 m. rugsėjo 25 d. pakeista į 15000,00 Eur</text>
  </threadedComment>
  <threadedComment ref="Q14" dT="2026-09-25T10:29:22.40" personId="{3DB7EC5D-CDB8-4E83-A7E6-C8C32AE49145}" id="{659E9B57-4E2B-4CA0-8344-D598E0B8B42A}">
    <text>2026 m. rugsėjo 25 d. pakeista  į 15 000,00 Eur</text>
  </threadedComment>
  <threadedComment ref="E15" dT="2026-09-25T12:52:31.92" personId="{3DB7EC5D-CDB8-4E83-A7E6-C8C32AE49145}" id="{B88B750D-911B-471C-A1D1-81ED84A1ACBB}">
    <text xml:space="preserve"> Netikslinome kvietimų skaičiaus, nes skaičiai keičiasi automatiškai ir todėl pasikeistų metinis  VPS išlaidų planas, kurio negalima koreguoti.</text>
  </threadedComment>
</ThreadedComments>
</file>

<file path=xl/threadedComments/threadedComment3.xml><?xml version="1.0" encoding="utf-8"?>
<ThreadedComments xmlns="http://schemas.microsoft.com/office/spreadsheetml/2018/threadedcomments" xmlns:x="http://schemas.openxmlformats.org/spreadsheetml/2006/main">
  <threadedComment ref="C415" dT="2026-09-25T21:27:32.01" personId="{3DB7EC5D-CDB8-4E83-A7E6-C8C32AE49145}" id="{8BFF1906-C328-4408-90BB-93451E5AB962}">
    <text xml:space="preserve">2026 m. rugsėjo mėn.  VPS keitimu  suma  iš 10.000 Eur pakeista į 5 000 Eur.  </text>
  </threadedComment>
  <threadedComment ref="C417" dT="2026-09-25T20:43:29.01" personId="{3DB7EC5D-CDB8-4E83-A7E6-C8C32AE49145}" id="{5D378A53-2611-4D95-ACE2-7A5792885458}">
    <text xml:space="preserve">2026 m. rugsėjo mėn.  VPS keitimu   iš 10.000 Eur pakeista į 5 000 Eur.    </text>
  </threadedComment>
  <threadedComment ref="C492" dT="2026-09-25T20:41:38.52" personId="{3DB7EC5D-CDB8-4E83-A7E6-C8C32AE49145}" id="{B67D33CB-F47D-4A32-BFA0-5803286FC204}">
    <text xml:space="preserve">2026 m. rugsėjo mėn.  VPS keitimu  suma  iš 10.000 Eur pakeista į 15 000 Eur  </text>
  </threadedComment>
</ThreadedComments>
</file>

<file path=xl/threadedComments/threadedComment4.xml><?xml version="1.0" encoding="utf-8"?>
<ThreadedComments xmlns="http://schemas.microsoft.com/office/spreadsheetml/2018/threadedcomments" xmlns:x="http://schemas.openxmlformats.org/spreadsheetml/2006/main">
  <threadedComment ref="L6" dT="2026-09-25T20:00:11.25" personId="{3DB7EC5D-CDB8-4E83-A7E6-C8C32AE49145}" id="{C2F66267-4398-4451-944B-51869C134DAA}">
    <text xml:space="preserve">  Nuo 2026 m. rugsėjo sukurta nauja 8 priemonė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 Id="rId4" Type="http://schemas.microsoft.com/office/2017/10/relationships/threadedComment" Target="../threadedComments/threadedComment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6.bin"/><Relationship Id="rId4" Type="http://schemas.microsoft.com/office/2017/10/relationships/threadedComment" Target="../threadedComments/threadedComment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1.bin"/><Relationship Id="rId4" Type="http://schemas.microsoft.com/office/2017/10/relationships/threadedComment" Target="../threadedComments/threadedComment3.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3.bin"/><Relationship Id="rId4" Type="http://schemas.microsoft.com/office/2017/10/relationships/threadedComment" Target="../threadedComments/threadedComment4.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47"/>
  <sheetViews>
    <sheetView workbookViewId="0">
      <selection activeCell="A34" sqref="A34:XFD34"/>
    </sheetView>
  </sheetViews>
  <sheetFormatPr defaultColWidth="9.140625" defaultRowHeight="15" x14ac:dyDescent="0.25"/>
  <cols>
    <col min="1" max="1" width="4.5703125" style="1" customWidth="1"/>
    <col min="2" max="2" width="8.5703125" style="41" customWidth="1"/>
    <col min="3" max="3" width="18.5703125" style="18" customWidth="1"/>
    <col min="4" max="4" width="45.5703125" style="1" customWidth="1"/>
    <col min="5" max="5" width="60.5703125" style="41" customWidth="1"/>
    <col min="6" max="6" width="15.5703125" style="18" hidden="1" customWidth="1"/>
    <col min="7" max="8" width="12.5703125" style="18" hidden="1" customWidth="1"/>
    <col min="9" max="9" width="15.5703125" style="18" hidden="1" customWidth="1"/>
    <col min="10" max="10" width="20.5703125" style="18" hidden="1" customWidth="1"/>
    <col min="11" max="11" width="15.5703125" style="568" hidden="1" customWidth="1"/>
    <col min="12" max="14" width="15.5703125" style="18" hidden="1" customWidth="1"/>
    <col min="15" max="16" width="15.5703125" style="1" customWidth="1"/>
    <col min="17" max="16384" width="9.140625" style="1"/>
  </cols>
  <sheetData>
    <row r="2" spans="3:4" ht="30" x14ac:dyDescent="0.25">
      <c r="C2" s="567" t="s">
        <v>1682</v>
      </c>
    </row>
    <row r="3" spans="3:4" x14ac:dyDescent="0.25">
      <c r="C3" s="177"/>
      <c r="D3" s="1" t="s">
        <v>1617</v>
      </c>
    </row>
    <row r="4" spans="3:4" x14ac:dyDescent="0.25">
      <c r="C4" s="178"/>
      <c r="D4" s="1" t="s">
        <v>1111</v>
      </c>
    </row>
    <row r="5" spans="3:4" x14ac:dyDescent="0.25">
      <c r="C5" s="179"/>
      <c r="D5" s="1" t="s">
        <v>1112</v>
      </c>
    </row>
    <row r="6" spans="3:4" x14ac:dyDescent="0.25">
      <c r="C6" s="259"/>
      <c r="D6" s="1" t="s">
        <v>1113</v>
      </c>
    </row>
    <row r="7" spans="3:4" x14ac:dyDescent="0.25">
      <c r="C7" s="180"/>
      <c r="D7" s="1" t="s">
        <v>1113</v>
      </c>
    </row>
    <row r="8" spans="3:4" x14ac:dyDescent="0.25">
      <c r="C8" s="201"/>
      <c r="D8" s="1" t="s">
        <v>1621</v>
      </c>
    </row>
    <row r="10" spans="3:4" ht="30" x14ac:dyDescent="0.25">
      <c r="C10" s="567" t="s">
        <v>1683</v>
      </c>
    </row>
    <row r="11" spans="3:4" x14ac:dyDescent="0.25">
      <c r="C11" s="177"/>
      <c r="D11" s="1" t="s">
        <v>1685</v>
      </c>
    </row>
    <row r="12" spans="3:4" x14ac:dyDescent="0.25">
      <c r="C12" s="724"/>
      <c r="D12" s="1" t="s">
        <v>1686</v>
      </c>
    </row>
    <row r="13" spans="3:4" x14ac:dyDescent="0.25">
      <c r="C13" s="572"/>
      <c r="D13" s="1" t="s">
        <v>1684</v>
      </c>
    </row>
    <row r="15" spans="3:4" x14ac:dyDescent="0.25">
      <c r="C15" s="181" t="s">
        <v>1618</v>
      </c>
    </row>
    <row r="16" spans="3:4" x14ac:dyDescent="0.25">
      <c r="C16" s="105" t="s">
        <v>1679</v>
      </c>
    </row>
    <row r="17" spans="2:16" x14ac:dyDescent="0.25">
      <c r="C17" s="105" t="s">
        <v>1680</v>
      </c>
    </row>
    <row r="18" spans="2:16" x14ac:dyDescent="0.25">
      <c r="C18" s="182" t="s">
        <v>1681</v>
      </c>
    </row>
    <row r="19" spans="2:16" x14ac:dyDescent="0.25">
      <c r="C19" s="182" t="s">
        <v>1619</v>
      </c>
    </row>
    <row r="20" spans="2:16" customFormat="1" x14ac:dyDescent="0.25">
      <c r="B20" s="168"/>
      <c r="C20" s="105" t="s">
        <v>1622</v>
      </c>
      <c r="E20" s="168"/>
      <c r="F20" s="8"/>
      <c r="G20" s="8"/>
      <c r="H20" s="8"/>
      <c r="I20" s="8"/>
      <c r="J20" s="8"/>
      <c r="K20" s="569"/>
      <c r="L20" s="8"/>
      <c r="M20" s="8"/>
      <c r="N20" s="8"/>
    </row>
    <row r="21" spans="2:16" customFormat="1" x14ac:dyDescent="0.25">
      <c r="B21" s="168"/>
      <c r="C21" s="105"/>
      <c r="E21" s="168"/>
      <c r="F21" s="8"/>
      <c r="G21" s="8"/>
      <c r="H21" s="8"/>
      <c r="I21" s="8"/>
      <c r="J21" s="8"/>
      <c r="K21" s="569"/>
      <c r="L21" s="8"/>
      <c r="M21" s="8"/>
      <c r="N21" s="8"/>
    </row>
    <row r="22" spans="2:16" customFormat="1" ht="18.75" x14ac:dyDescent="0.25">
      <c r="B22" s="607" t="s">
        <v>1642</v>
      </c>
      <c r="E22" s="168"/>
      <c r="F22" s="8"/>
      <c r="G22" s="8"/>
      <c r="H22" s="8"/>
      <c r="I22" s="8"/>
      <c r="J22" s="8"/>
      <c r="K22" s="569"/>
      <c r="L22" s="8"/>
      <c r="M22" s="8"/>
      <c r="N22" s="8"/>
    </row>
    <row r="23" spans="2:16" s="176" customFormat="1" ht="60" x14ac:dyDescent="0.25">
      <c r="B23" s="96" t="s">
        <v>1589</v>
      </c>
      <c r="C23" s="32" t="s">
        <v>1596</v>
      </c>
      <c r="D23" s="32" t="s">
        <v>1122</v>
      </c>
      <c r="E23" s="32" t="s">
        <v>1114</v>
      </c>
      <c r="F23" s="483" t="s">
        <v>1560</v>
      </c>
      <c r="G23" s="483" t="s">
        <v>1558</v>
      </c>
      <c r="H23" s="483" t="s">
        <v>1561</v>
      </c>
      <c r="I23" s="483" t="s">
        <v>1562</v>
      </c>
      <c r="J23" s="570" t="s">
        <v>1536</v>
      </c>
      <c r="K23" s="570" t="s">
        <v>1540</v>
      </c>
      <c r="L23" s="570" t="s">
        <v>1542</v>
      </c>
      <c r="M23" s="580" t="s">
        <v>1585</v>
      </c>
      <c r="N23" s="580" t="s">
        <v>1587</v>
      </c>
      <c r="O23" s="580" t="s">
        <v>1590</v>
      </c>
      <c r="P23" s="580" t="s">
        <v>1593</v>
      </c>
    </row>
    <row r="24" spans="2:16" ht="30" x14ac:dyDescent="0.25">
      <c r="B24" s="183">
        <v>1</v>
      </c>
      <c r="C24" s="184" t="s">
        <v>1580</v>
      </c>
      <c r="D24" s="184" t="str">
        <f>'1'!B5</f>
        <v>Apibendrinta informacija apie VVG teritoriją, VPS turinį ir rezultatus</v>
      </c>
      <c r="E24" s="184" t="s">
        <v>1546</v>
      </c>
      <c r="F24" s="185">
        <v>2</v>
      </c>
      <c r="G24" s="185" t="s">
        <v>1559</v>
      </c>
      <c r="H24" s="185">
        <v>6</v>
      </c>
      <c r="I24" s="185">
        <v>1</v>
      </c>
      <c r="J24" s="177" t="s">
        <v>1537</v>
      </c>
      <c r="K24" s="185">
        <v>1</v>
      </c>
      <c r="L24" s="177" t="s">
        <v>1543</v>
      </c>
      <c r="M24" s="177" t="s">
        <v>1544</v>
      </c>
      <c r="N24" s="177" t="s">
        <v>1588</v>
      </c>
      <c r="O24" s="503" t="s">
        <v>1591</v>
      </c>
      <c r="P24" s="184"/>
    </row>
    <row r="25" spans="2:16" ht="45" x14ac:dyDescent="0.25">
      <c r="B25" s="185">
        <v>2</v>
      </c>
      <c r="C25" s="184" t="s">
        <v>1581</v>
      </c>
      <c r="D25" s="184" t="str">
        <f>'2'!$B$1</f>
        <v>VVG teritorijos stiprybės, silpnybės, galimybės ir grėsmės (SSGG) ir jų sąsajos su VVG teritorijos poreikiais</v>
      </c>
      <c r="E25" s="184" t="s">
        <v>1547</v>
      </c>
      <c r="F25" s="185" t="s">
        <v>1568</v>
      </c>
      <c r="G25" s="185" t="s">
        <v>1559</v>
      </c>
      <c r="H25" s="185">
        <v>0</v>
      </c>
      <c r="I25" s="185" t="s">
        <v>1567</v>
      </c>
      <c r="J25" s="177" t="s">
        <v>1538</v>
      </c>
      <c r="K25" s="185" t="s">
        <v>1541</v>
      </c>
      <c r="L25" s="177" t="s">
        <v>1544</v>
      </c>
      <c r="M25" s="177" t="s">
        <v>1588</v>
      </c>
      <c r="N25" s="177" t="s">
        <v>1544</v>
      </c>
      <c r="O25" s="503" t="s">
        <v>1591</v>
      </c>
      <c r="P25" s="184" t="s">
        <v>1700</v>
      </c>
    </row>
    <row r="26" spans="2:16" ht="45" x14ac:dyDescent="0.25">
      <c r="B26" s="183">
        <v>3</v>
      </c>
      <c r="C26" s="184" t="s">
        <v>1580</v>
      </c>
      <c r="D26" s="184" t="str">
        <f>'3'!$B$1</f>
        <v>VVG teritorijos poreikiai</v>
      </c>
      <c r="E26" s="184" t="s">
        <v>1548</v>
      </c>
      <c r="F26" s="185" t="s">
        <v>1565</v>
      </c>
      <c r="G26" s="185" t="s">
        <v>1559</v>
      </c>
      <c r="H26" s="185">
        <v>0</v>
      </c>
      <c r="I26" s="185">
        <v>0</v>
      </c>
      <c r="J26" s="177" t="s">
        <v>1537</v>
      </c>
      <c r="K26" s="185">
        <v>1</v>
      </c>
      <c r="L26" s="177" t="s">
        <v>1543</v>
      </c>
      <c r="M26" s="177" t="s">
        <v>1544</v>
      </c>
      <c r="N26" s="177" t="s">
        <v>1544</v>
      </c>
      <c r="O26" s="503" t="s">
        <v>1591</v>
      </c>
      <c r="P26" s="184"/>
    </row>
    <row r="27" spans="2:16" ht="30" x14ac:dyDescent="0.25">
      <c r="B27" s="131">
        <v>4</v>
      </c>
      <c r="C27" s="184" t="s">
        <v>1582</v>
      </c>
      <c r="D27" s="184" t="str">
        <f>'4'!$B$1</f>
        <v>VVG teritorijos poreikių pagrindimas</v>
      </c>
      <c r="E27" s="488" t="s">
        <v>1118</v>
      </c>
      <c r="F27" s="183" t="s">
        <v>1598</v>
      </c>
      <c r="G27" s="183" t="s">
        <v>1563</v>
      </c>
      <c r="H27" s="183">
        <v>0</v>
      </c>
      <c r="I27" s="183" t="s">
        <v>1569</v>
      </c>
      <c r="J27" s="571" t="s">
        <v>1537</v>
      </c>
      <c r="K27" s="185" t="s">
        <v>1615</v>
      </c>
      <c r="L27" s="177" t="s">
        <v>1544</v>
      </c>
      <c r="M27" s="177" t="s">
        <v>1543</v>
      </c>
      <c r="N27" s="177" t="s">
        <v>1544</v>
      </c>
      <c r="O27" s="503" t="s">
        <v>1543</v>
      </c>
      <c r="P27" s="184"/>
    </row>
    <row r="28" spans="2:16" x14ac:dyDescent="0.25">
      <c r="B28" s="183">
        <v>5</v>
      </c>
      <c r="C28" s="184" t="s">
        <v>1580</v>
      </c>
      <c r="D28" s="184" t="str">
        <f>'5'!$B$1</f>
        <v>VVG teritorijai aktualūs BŽŪP tikslai</v>
      </c>
      <c r="E28" s="184" t="s">
        <v>1551</v>
      </c>
      <c r="F28" s="185">
        <v>0</v>
      </c>
      <c r="G28" s="185" t="s">
        <v>1564</v>
      </c>
      <c r="H28" s="185">
        <v>0</v>
      </c>
      <c r="I28" s="185">
        <v>10</v>
      </c>
      <c r="J28" s="177" t="s">
        <v>1538</v>
      </c>
      <c r="K28" s="185">
        <v>1</v>
      </c>
      <c r="L28" s="177" t="s">
        <v>1543</v>
      </c>
      <c r="M28" s="177" t="s">
        <v>1544</v>
      </c>
      <c r="N28" s="177" t="s">
        <v>1544</v>
      </c>
      <c r="O28" s="503" t="s">
        <v>1591</v>
      </c>
      <c r="P28" s="184"/>
    </row>
    <row r="29" spans="2:16" ht="30" x14ac:dyDescent="0.25">
      <c r="B29" s="185">
        <v>6</v>
      </c>
      <c r="C29" s="184" t="s">
        <v>1580</v>
      </c>
      <c r="D29" s="184" t="str">
        <f>'6'!$B$1</f>
        <v>VPS produkto ir rezultato rodikliai (VPS lygiu)</v>
      </c>
      <c r="E29" s="184" t="s">
        <v>1549</v>
      </c>
      <c r="F29" s="185" t="s">
        <v>1583</v>
      </c>
      <c r="G29" s="185" t="s">
        <v>1559</v>
      </c>
      <c r="H29" s="185">
        <v>2</v>
      </c>
      <c r="I29" s="185" t="s">
        <v>1583</v>
      </c>
      <c r="J29" s="177" t="s">
        <v>1538</v>
      </c>
      <c r="K29" s="185">
        <v>2</v>
      </c>
      <c r="L29" s="177" t="s">
        <v>1543</v>
      </c>
      <c r="M29" s="177" t="s">
        <v>1544</v>
      </c>
      <c r="N29" s="177" t="s">
        <v>1544</v>
      </c>
      <c r="O29" s="503" t="s">
        <v>1591</v>
      </c>
      <c r="P29" s="184"/>
    </row>
    <row r="30" spans="2:16" ht="60" x14ac:dyDescent="0.25">
      <c r="B30" s="183">
        <v>7</v>
      </c>
      <c r="C30" s="184" t="s">
        <v>1580</v>
      </c>
      <c r="D30" s="184" t="str">
        <f>'7'!$B$1</f>
        <v>VPS priemonės</v>
      </c>
      <c r="E30" s="184" t="s">
        <v>1550</v>
      </c>
      <c r="F30" s="185" t="s">
        <v>1565</v>
      </c>
      <c r="G30" s="185" t="s">
        <v>1559</v>
      </c>
      <c r="H30" s="185">
        <v>0</v>
      </c>
      <c r="I30" s="185" t="s">
        <v>1565</v>
      </c>
      <c r="J30" s="177" t="s">
        <v>1538</v>
      </c>
      <c r="K30" s="185">
        <v>2</v>
      </c>
      <c r="L30" s="177" t="s">
        <v>1544</v>
      </c>
      <c r="M30" s="177" t="s">
        <v>1544</v>
      </c>
      <c r="N30" s="177" t="s">
        <v>1544</v>
      </c>
      <c r="O30" s="503" t="s">
        <v>1591</v>
      </c>
      <c r="P30" s="184"/>
    </row>
    <row r="31" spans="2:16" ht="30" x14ac:dyDescent="0.25">
      <c r="B31" s="185">
        <v>8</v>
      </c>
      <c r="C31" s="184" t="s">
        <v>1580</v>
      </c>
      <c r="D31" s="184" t="str">
        <f>'8'!$B$1</f>
        <v>VPS priemonių sąsajos su BŽŪP tikslais</v>
      </c>
      <c r="E31" s="184" t="s">
        <v>1115</v>
      </c>
      <c r="F31" s="185">
        <v>0</v>
      </c>
      <c r="G31" s="185" t="s">
        <v>1564</v>
      </c>
      <c r="H31" s="185">
        <v>0</v>
      </c>
      <c r="I31" s="185" t="s">
        <v>1566</v>
      </c>
      <c r="J31" s="177" t="s">
        <v>1538</v>
      </c>
      <c r="K31" s="185">
        <v>2</v>
      </c>
      <c r="L31" s="177" t="s">
        <v>1544</v>
      </c>
      <c r="M31" s="177" t="s">
        <v>1544</v>
      </c>
      <c r="N31" s="177" t="s">
        <v>1588</v>
      </c>
      <c r="O31" s="503" t="s">
        <v>1591</v>
      </c>
      <c r="P31" s="184"/>
    </row>
    <row r="32" spans="2:16" ht="45" x14ac:dyDescent="0.25">
      <c r="B32" s="183">
        <v>9</v>
      </c>
      <c r="C32" s="184" t="s">
        <v>1580</v>
      </c>
      <c r="D32" s="184" t="str">
        <f>'9'!$B$1</f>
        <v>VPS priemonių sąsajos su VVG teritorijos poreikiais</v>
      </c>
      <c r="E32" s="184" t="s">
        <v>1116</v>
      </c>
      <c r="F32" s="185">
        <v>0</v>
      </c>
      <c r="G32" s="185" t="s">
        <v>1564</v>
      </c>
      <c r="H32" s="185">
        <v>0</v>
      </c>
      <c r="I32" s="185" t="s">
        <v>1566</v>
      </c>
      <c r="J32" s="177" t="s">
        <v>1538</v>
      </c>
      <c r="K32" s="185">
        <v>3</v>
      </c>
      <c r="L32" s="177" t="s">
        <v>1544</v>
      </c>
      <c r="M32" s="177" t="s">
        <v>1588</v>
      </c>
      <c r="N32" s="177" t="s">
        <v>1588</v>
      </c>
      <c r="O32" s="503" t="s">
        <v>1591</v>
      </c>
      <c r="P32" s="184" t="s">
        <v>1699</v>
      </c>
    </row>
    <row r="33" spans="2:16" ht="30" x14ac:dyDescent="0.25">
      <c r="B33" s="131">
        <v>10</v>
      </c>
      <c r="C33" s="184" t="s">
        <v>1582</v>
      </c>
      <c r="D33" s="184" t="str">
        <f>'10'!$B$1</f>
        <v>VPS priemonių aprašymas</v>
      </c>
      <c r="E33" s="488" t="s">
        <v>1118</v>
      </c>
      <c r="F33" s="501" t="s">
        <v>1578</v>
      </c>
      <c r="G33" s="501" t="s">
        <v>1563</v>
      </c>
      <c r="H33" s="501" t="s">
        <v>1576</v>
      </c>
      <c r="I33" s="501" t="s">
        <v>1577</v>
      </c>
      <c r="J33" s="571" t="s">
        <v>1537</v>
      </c>
      <c r="K33" s="185" t="s">
        <v>1615</v>
      </c>
      <c r="L33" s="177" t="s">
        <v>1544</v>
      </c>
      <c r="M33" s="177" t="s">
        <v>1543</v>
      </c>
      <c r="N33" s="177" t="s">
        <v>1544</v>
      </c>
      <c r="O33" s="503" t="s">
        <v>1543</v>
      </c>
      <c r="P33" s="184"/>
    </row>
    <row r="34" spans="2:16" ht="90" x14ac:dyDescent="0.25">
      <c r="B34" s="727">
        <v>11</v>
      </c>
      <c r="C34" s="184" t="s">
        <v>1580</v>
      </c>
      <c r="D34" s="184" t="str">
        <f>'11'!$B$1</f>
        <v>VPS priemonių rodikliai ir metiniai tikslai</v>
      </c>
      <c r="E34" s="184" t="s">
        <v>1552</v>
      </c>
      <c r="F34" s="185">
        <v>0</v>
      </c>
      <c r="G34" s="185" t="s">
        <v>1564</v>
      </c>
      <c r="H34" s="185" t="s">
        <v>1572</v>
      </c>
      <c r="I34" s="185" t="s">
        <v>1570</v>
      </c>
      <c r="J34" s="177" t="s">
        <v>1538</v>
      </c>
      <c r="K34" s="185" t="s">
        <v>1615</v>
      </c>
      <c r="L34" s="177" t="s">
        <v>1544</v>
      </c>
      <c r="M34" s="177" t="s">
        <v>1543</v>
      </c>
      <c r="N34" s="177" t="s">
        <v>1543</v>
      </c>
      <c r="O34" s="503" t="s">
        <v>1543</v>
      </c>
      <c r="P34" s="184"/>
    </row>
    <row r="35" spans="2:16" ht="75" x14ac:dyDescent="0.25">
      <c r="B35" s="185">
        <v>12</v>
      </c>
      <c r="C35" s="184" t="s">
        <v>1581</v>
      </c>
      <c r="D35" s="184" t="str">
        <f>'12'!B1</f>
        <v>VPS priemonių rezultato rodiklių pagrindimas</v>
      </c>
      <c r="E35" s="184" t="s">
        <v>1553</v>
      </c>
      <c r="F35" s="185" t="s">
        <v>1573</v>
      </c>
      <c r="G35" s="185" t="s">
        <v>1563</v>
      </c>
      <c r="H35" s="185">
        <v>0</v>
      </c>
      <c r="I35" s="185">
        <v>0</v>
      </c>
      <c r="J35" s="177" t="s">
        <v>1538</v>
      </c>
      <c r="K35" s="185">
        <v>5</v>
      </c>
      <c r="L35" s="177" t="s">
        <v>1543</v>
      </c>
      <c r="M35" s="177" t="s">
        <v>1544</v>
      </c>
      <c r="N35" s="177" t="s">
        <v>1588</v>
      </c>
      <c r="O35" s="503" t="s">
        <v>1591</v>
      </c>
      <c r="P35" s="184"/>
    </row>
    <row r="36" spans="2:16" ht="60" x14ac:dyDescent="0.25">
      <c r="B36" s="183">
        <v>13</v>
      </c>
      <c r="C36" s="184" t="s">
        <v>1580</v>
      </c>
      <c r="D36" s="184" t="str">
        <f>'13'!B1</f>
        <v>Įgyvendinant VPS planuojamų sukurti darbo vietų paskirstymas pagal amžių ir lytį</v>
      </c>
      <c r="E36" s="498" t="s">
        <v>1554</v>
      </c>
      <c r="F36" s="501">
        <v>0</v>
      </c>
      <c r="G36" s="501" t="s">
        <v>1564</v>
      </c>
      <c r="H36" s="501" t="s">
        <v>1574</v>
      </c>
      <c r="I36" s="501" t="s">
        <v>1564</v>
      </c>
      <c r="J36" s="177" t="s">
        <v>1538</v>
      </c>
      <c r="K36" s="185">
        <v>4</v>
      </c>
      <c r="L36" s="177" t="s">
        <v>1544</v>
      </c>
      <c r="M36" s="177" t="s">
        <v>1544</v>
      </c>
      <c r="N36" s="177" t="s">
        <v>1588</v>
      </c>
      <c r="O36" s="503" t="s">
        <v>1591</v>
      </c>
      <c r="P36" s="184" t="s">
        <v>1594</v>
      </c>
    </row>
    <row r="37" spans="2:16" ht="105" x14ac:dyDescent="0.25">
      <c r="B37" s="185">
        <v>14</v>
      </c>
      <c r="C37" s="184" t="s">
        <v>1581</v>
      </c>
      <c r="D37" s="184" t="str">
        <f>'14'!B1</f>
        <v>Pokyčiai, kurių siekiama VVG teritorijoje (kiekybine išraiška)</v>
      </c>
      <c r="E37" s="498" t="s">
        <v>1555</v>
      </c>
      <c r="F37" s="501" t="s">
        <v>1566</v>
      </c>
      <c r="G37" s="501" t="s">
        <v>1559</v>
      </c>
      <c r="H37" s="501" t="s">
        <v>1575</v>
      </c>
      <c r="I37" s="501" t="s">
        <v>1566</v>
      </c>
      <c r="J37" s="177" t="s">
        <v>1538</v>
      </c>
      <c r="K37" s="185">
        <v>5</v>
      </c>
      <c r="L37" s="177" t="s">
        <v>1543</v>
      </c>
      <c r="M37" s="177" t="s">
        <v>1544</v>
      </c>
      <c r="N37" s="177" t="s">
        <v>1544</v>
      </c>
      <c r="O37" s="503" t="s">
        <v>1591</v>
      </c>
      <c r="P37" s="184"/>
    </row>
    <row r="38" spans="2:16" ht="75" x14ac:dyDescent="0.25">
      <c r="B38" s="727">
        <v>15</v>
      </c>
      <c r="C38" s="184" t="s">
        <v>1580</v>
      </c>
      <c r="D38" s="184" t="str">
        <f>'15'!$B$1</f>
        <v>Preliminarus VPS įgyvendinimo planas</v>
      </c>
      <c r="E38" s="498" t="s">
        <v>1579</v>
      </c>
      <c r="F38" s="501">
        <v>0</v>
      </c>
      <c r="G38" s="501" t="s">
        <v>1564</v>
      </c>
      <c r="H38" s="501" t="s">
        <v>1571</v>
      </c>
      <c r="I38" s="501">
        <v>0</v>
      </c>
      <c r="J38" s="177" t="s">
        <v>1538</v>
      </c>
      <c r="K38" s="185">
        <v>3</v>
      </c>
      <c r="L38" s="177" t="s">
        <v>1544</v>
      </c>
      <c r="M38" s="177" t="s">
        <v>1543</v>
      </c>
      <c r="N38" s="177" t="s">
        <v>1544</v>
      </c>
      <c r="O38" s="503" t="s">
        <v>1543</v>
      </c>
      <c r="P38" s="184"/>
    </row>
    <row r="39" spans="2:16" ht="30" x14ac:dyDescent="0.25">
      <c r="B39" s="185">
        <v>16</v>
      </c>
      <c r="C39" s="184" t="s">
        <v>1580</v>
      </c>
      <c r="D39" s="184" t="str">
        <f>'16'!$B$1</f>
        <v>VPS išlaidos pagal išlaidų kategorijas ir priemonių rūšis</v>
      </c>
      <c r="E39" s="184" t="s">
        <v>1117</v>
      </c>
      <c r="F39" s="185">
        <v>0</v>
      </c>
      <c r="G39" s="185" t="s">
        <v>1564</v>
      </c>
      <c r="H39" s="185">
        <v>2</v>
      </c>
      <c r="I39" s="185">
        <v>0</v>
      </c>
      <c r="J39" s="177" t="s">
        <v>1538</v>
      </c>
      <c r="K39" s="185">
        <v>1</v>
      </c>
      <c r="L39" s="177" t="s">
        <v>1543</v>
      </c>
      <c r="M39" s="177" t="s">
        <v>1544</v>
      </c>
      <c r="N39" s="177" t="s">
        <v>1544</v>
      </c>
      <c r="O39" s="503" t="s">
        <v>1591</v>
      </c>
      <c r="P39" s="184"/>
    </row>
    <row r="40" spans="2:16" ht="30" x14ac:dyDescent="0.25">
      <c r="B40" s="183">
        <v>17</v>
      </c>
      <c r="C40" s="184" t="s">
        <v>1580</v>
      </c>
      <c r="D40" s="184" t="str">
        <f>'17'!$B$1</f>
        <v>Metinis VPS išlaidų planas</v>
      </c>
      <c r="E40" s="499" t="s">
        <v>1556</v>
      </c>
      <c r="F40" s="502">
        <v>0</v>
      </c>
      <c r="G40" s="502" t="s">
        <v>1564</v>
      </c>
      <c r="H40" s="502">
        <v>12</v>
      </c>
      <c r="I40" s="502">
        <v>0</v>
      </c>
      <c r="J40" s="177" t="s">
        <v>1538</v>
      </c>
      <c r="K40" s="185">
        <v>1</v>
      </c>
      <c r="L40" s="177" t="s">
        <v>1543</v>
      </c>
      <c r="M40" s="177" t="s">
        <v>1544</v>
      </c>
      <c r="N40" s="177" t="s">
        <v>1544</v>
      </c>
      <c r="O40" s="503" t="s">
        <v>1591</v>
      </c>
      <c r="P40" s="184"/>
    </row>
    <row r="41" spans="2:16" ht="30" x14ac:dyDescent="0.25">
      <c r="B41" s="185">
        <v>18</v>
      </c>
      <c r="C41" s="184" t="s">
        <v>1580</v>
      </c>
      <c r="D41" s="184" t="str">
        <f>'18'!B1</f>
        <v>Informacija apie VVG kolegialaus valdymo organo sudėtį</v>
      </c>
      <c r="E41" s="184" t="s">
        <v>1557</v>
      </c>
      <c r="F41" s="185">
        <v>0</v>
      </c>
      <c r="G41" s="185" t="s">
        <v>1564</v>
      </c>
      <c r="H41" s="185">
        <v>11</v>
      </c>
      <c r="I41" s="185">
        <v>0</v>
      </c>
      <c r="J41" s="177" t="s">
        <v>1537</v>
      </c>
      <c r="K41" s="185">
        <v>1</v>
      </c>
      <c r="L41" s="177" t="s">
        <v>1543</v>
      </c>
      <c r="M41" s="177" t="s">
        <v>1544</v>
      </c>
      <c r="N41" s="177" t="s">
        <v>1588</v>
      </c>
      <c r="O41" s="503" t="s">
        <v>1591</v>
      </c>
      <c r="P41" s="184"/>
    </row>
    <row r="42" spans="2:16" ht="45" x14ac:dyDescent="0.25">
      <c r="B42" s="572" t="s">
        <v>16</v>
      </c>
      <c r="C42" s="184" t="s">
        <v>1584</v>
      </c>
      <c r="D42" s="184" t="str">
        <f>'4.1'!B1</f>
        <v>VVG teritorijos poreikių pagrindimas</v>
      </c>
      <c r="E42" s="184" t="s">
        <v>1661</v>
      </c>
      <c r="F42" s="185">
        <v>0</v>
      </c>
      <c r="G42" s="185">
        <v>0</v>
      </c>
      <c r="H42" s="185">
        <v>0</v>
      </c>
      <c r="I42" s="185">
        <v>0</v>
      </c>
      <c r="J42" s="177" t="s">
        <v>1537</v>
      </c>
      <c r="K42" s="185">
        <v>9</v>
      </c>
      <c r="L42" s="177" t="s">
        <v>1543</v>
      </c>
      <c r="M42" s="177" t="s">
        <v>1544</v>
      </c>
      <c r="N42" s="177" t="s">
        <v>1544</v>
      </c>
      <c r="O42" s="184" t="s">
        <v>1659</v>
      </c>
      <c r="P42" s="184"/>
    </row>
    <row r="43" spans="2:16" ht="45" x14ac:dyDescent="0.25">
      <c r="B43" s="572" t="s">
        <v>188</v>
      </c>
      <c r="C43" s="184" t="s">
        <v>1584</v>
      </c>
      <c r="D43" s="184" t="str">
        <f>'10.1'!B1</f>
        <v>VPS priemonių aprašymas</v>
      </c>
      <c r="E43" s="499" t="s">
        <v>1660</v>
      </c>
      <c r="F43" s="185">
        <v>0</v>
      </c>
      <c r="G43" s="185">
        <v>0</v>
      </c>
      <c r="H43" s="185">
        <v>0</v>
      </c>
      <c r="I43" s="185">
        <v>0</v>
      </c>
      <c r="J43" s="177" t="s">
        <v>1537</v>
      </c>
      <c r="K43" s="502">
        <v>36</v>
      </c>
      <c r="L43" s="177" t="s">
        <v>1543</v>
      </c>
      <c r="M43" s="177" t="s">
        <v>1544</v>
      </c>
      <c r="N43" s="177" t="s">
        <v>1544</v>
      </c>
      <c r="O43" s="184" t="s">
        <v>1659</v>
      </c>
      <c r="P43" s="184"/>
    </row>
    <row r="44" spans="2:16" ht="30" x14ac:dyDescent="0.25">
      <c r="B44" s="572" t="s">
        <v>189</v>
      </c>
      <c r="C44" s="184" t="s">
        <v>1676</v>
      </c>
      <c r="D44" s="184" t="str">
        <f>'10.2'!B1</f>
        <v>VPS priemonių indėlis į ES ir nacionalinių horizontaliųjų principų įgyvendinimą</v>
      </c>
      <c r="E44" s="499" t="s">
        <v>1677</v>
      </c>
      <c r="F44" s="185"/>
      <c r="G44" s="185"/>
      <c r="H44" s="185"/>
      <c r="I44" s="185"/>
      <c r="J44" s="177"/>
      <c r="K44" s="502"/>
      <c r="L44" s="177"/>
      <c r="M44" s="177"/>
      <c r="N44" s="177"/>
      <c r="O44" s="184" t="s">
        <v>1591</v>
      </c>
      <c r="P44" s="184"/>
    </row>
    <row r="45" spans="2:16" ht="60" x14ac:dyDescent="0.25">
      <c r="B45" s="572" t="s">
        <v>538</v>
      </c>
      <c r="C45" s="184" t="s">
        <v>1584</v>
      </c>
      <c r="D45" s="184" t="str">
        <f>'11.1'!B1</f>
        <v>VPS priemonių rodikliai ir metiniai tikslai</v>
      </c>
      <c r="E45" s="184" t="s">
        <v>1545</v>
      </c>
      <c r="F45" s="185">
        <v>0</v>
      </c>
      <c r="G45" s="185">
        <v>0</v>
      </c>
      <c r="H45" s="185">
        <v>0</v>
      </c>
      <c r="I45" s="185">
        <v>0</v>
      </c>
      <c r="J45" s="177" t="s">
        <v>1538</v>
      </c>
      <c r="K45" s="185" t="s">
        <v>1614</v>
      </c>
      <c r="L45" s="177" t="s">
        <v>1543</v>
      </c>
      <c r="M45" s="177" t="s">
        <v>1544</v>
      </c>
      <c r="N45" s="177" t="s">
        <v>1544</v>
      </c>
      <c r="O45" s="503" t="s">
        <v>1591</v>
      </c>
      <c r="P45" s="184" t="s">
        <v>1698</v>
      </c>
    </row>
    <row r="46" spans="2:16" ht="30" x14ac:dyDescent="0.25">
      <c r="B46" s="572" t="s">
        <v>420</v>
      </c>
      <c r="C46" s="184" t="s">
        <v>1584</v>
      </c>
      <c r="D46" s="184" t="str">
        <f>'15.1'!B1</f>
        <v>Preliminarus VPS įgyvendinimo planas</v>
      </c>
      <c r="E46" s="184" t="s">
        <v>1662</v>
      </c>
      <c r="F46" s="185"/>
      <c r="G46" s="185"/>
      <c r="H46" s="185"/>
      <c r="I46" s="185"/>
      <c r="J46" s="177"/>
      <c r="K46" s="185"/>
      <c r="L46" s="177"/>
      <c r="M46" s="177"/>
      <c r="N46" s="177"/>
      <c r="O46" s="503" t="s">
        <v>1591</v>
      </c>
      <c r="P46" s="184"/>
    </row>
    <row r="47" spans="2:16" ht="30" x14ac:dyDescent="0.25">
      <c r="B47" s="598" t="s">
        <v>30</v>
      </c>
      <c r="C47" s="184" t="s">
        <v>236</v>
      </c>
      <c r="D47" s="184" t="s">
        <v>638</v>
      </c>
      <c r="E47" s="184" t="s">
        <v>1510</v>
      </c>
      <c r="F47" s="185">
        <v>0</v>
      </c>
      <c r="G47" s="185">
        <v>0</v>
      </c>
      <c r="H47" s="185">
        <v>0</v>
      </c>
      <c r="I47" s="185">
        <v>0</v>
      </c>
      <c r="J47" s="177" t="s">
        <v>1539</v>
      </c>
      <c r="K47" s="185" t="s">
        <v>1539</v>
      </c>
      <c r="L47" s="177" t="s">
        <v>1543</v>
      </c>
      <c r="M47" s="177" t="s">
        <v>1586</v>
      </c>
      <c r="N47" s="177" t="s">
        <v>1586</v>
      </c>
      <c r="O47" s="503" t="s">
        <v>1586</v>
      </c>
      <c r="P47" s="503"/>
    </row>
  </sheetData>
  <sheetProtection algorithmName="SHA-512" hashValue="8y79t4ggW8hCV4gtMFZs7sY/FH+FthYSHoQtpCxvNb3Kid2c6aHE9NDvcINYpna3u/ghaHxxPN91Oyua1hO2DA==" saltValue="C1Un9QY5O/ojfMw5JuxAUA==" spinCount="100000" sheet="1" objects="1" scenarios="1"/>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1"/>
  <sheetViews>
    <sheetView topLeftCell="A13" zoomScale="87" zoomScaleNormal="87" workbookViewId="0">
      <selection activeCell="C21" sqref="C21"/>
    </sheetView>
  </sheetViews>
  <sheetFormatPr defaultColWidth="9.140625" defaultRowHeight="15" x14ac:dyDescent="0.25"/>
  <cols>
    <col min="1" max="1" width="8.5703125" style="10" customWidth="1"/>
    <col min="2" max="2" width="47.140625" style="10" customWidth="1"/>
    <col min="3" max="3" width="40.5703125" style="12" customWidth="1"/>
    <col min="4" max="4" width="10.5703125" style="10" customWidth="1"/>
    <col min="5" max="16384" width="9.140625" style="10"/>
  </cols>
  <sheetData>
    <row r="1" spans="1:5" ht="90" customHeight="1" x14ac:dyDescent="0.25">
      <c r="C1" s="739" t="s">
        <v>1710</v>
      </c>
      <c r="D1" s="739"/>
    </row>
    <row r="2" spans="1:5" x14ac:dyDescent="0.25">
      <c r="C2" s="715"/>
      <c r="D2" s="715"/>
    </row>
    <row r="3" spans="1:5" customFormat="1" ht="15.75" x14ac:dyDescent="0.25">
      <c r="B3" s="740" t="s">
        <v>1689</v>
      </c>
      <c r="C3" s="740"/>
      <c r="D3" s="740"/>
    </row>
    <row r="5" spans="1:5" s="9" customFormat="1" ht="21" x14ac:dyDescent="0.35">
      <c r="A5" s="3" t="s">
        <v>688</v>
      </c>
      <c r="B5" s="39" t="s">
        <v>1647</v>
      </c>
      <c r="C5" s="4"/>
      <c r="E5" s="192"/>
    </row>
    <row r="6" spans="1:5" x14ac:dyDescent="0.25">
      <c r="A6"/>
      <c r="B6"/>
      <c r="C6" s="8"/>
    </row>
    <row r="7" spans="1:5" x14ac:dyDescent="0.25">
      <c r="A7" t="s">
        <v>689</v>
      </c>
      <c r="B7" s="5" t="s">
        <v>464</v>
      </c>
      <c r="C7" s="40" t="s">
        <v>1763</v>
      </c>
    </row>
    <row r="8" spans="1:5" x14ac:dyDescent="0.25">
      <c r="A8" t="s">
        <v>690</v>
      </c>
      <c r="B8" s="6" t="s">
        <v>1473</v>
      </c>
      <c r="C8" s="206" t="s">
        <v>1764</v>
      </c>
    </row>
    <row r="9" spans="1:5" x14ac:dyDescent="0.25">
      <c r="A9" t="s">
        <v>691</v>
      </c>
      <c r="B9" s="6" t="s">
        <v>470</v>
      </c>
      <c r="C9" s="206">
        <v>12</v>
      </c>
    </row>
    <row r="10" spans="1:5" x14ac:dyDescent="0.25">
      <c r="A10" t="s">
        <v>692</v>
      </c>
      <c r="B10" s="7" t="s">
        <v>469</v>
      </c>
      <c r="C10" s="207">
        <v>448</v>
      </c>
    </row>
    <row r="11" spans="1:5" ht="15.75" thickBot="1" x14ac:dyDescent="0.3">
      <c r="A11"/>
      <c r="B11"/>
      <c r="C11" s="8"/>
    </row>
    <row r="12" spans="1:5" x14ac:dyDescent="0.25">
      <c r="A12" t="s">
        <v>693</v>
      </c>
      <c r="B12" s="520" t="s">
        <v>471</v>
      </c>
      <c r="C12" s="521" t="s">
        <v>77</v>
      </c>
    </row>
    <row r="13" spans="1:5" x14ac:dyDescent="0.25">
      <c r="A13" t="s">
        <v>694</v>
      </c>
      <c r="B13" s="522" t="s">
        <v>465</v>
      </c>
      <c r="C13" s="523">
        <f>COUNTA('3'!$C$7:$C$26)</f>
        <v>5</v>
      </c>
    </row>
    <row r="14" spans="1:5" x14ac:dyDescent="0.25">
      <c r="A14" t="s">
        <v>695</v>
      </c>
      <c r="B14" s="522" t="s">
        <v>466</v>
      </c>
      <c r="C14" s="523">
        <f>COUNTIFS('5'!$D$8:$D$19,"taip")</f>
        <v>3</v>
      </c>
    </row>
    <row r="15" spans="1:5" x14ac:dyDescent="0.25">
      <c r="A15" t="s">
        <v>696</v>
      </c>
      <c r="B15" s="524" t="s">
        <v>214</v>
      </c>
      <c r="C15" s="525">
        <f>COUNTA('7'!$C$7:$C$26)</f>
        <v>8</v>
      </c>
      <c r="D15" s="10" t="s">
        <v>1912</v>
      </c>
    </row>
    <row r="16" spans="1:5" x14ac:dyDescent="0.25">
      <c r="A16"/>
      <c r="B16" s="526"/>
      <c r="C16" s="527"/>
    </row>
    <row r="17" spans="1:4" x14ac:dyDescent="0.25">
      <c r="A17" t="s">
        <v>697</v>
      </c>
      <c r="B17" s="280" t="s">
        <v>472</v>
      </c>
      <c r="C17" s="528" t="s">
        <v>1273</v>
      </c>
    </row>
    <row r="18" spans="1:4" ht="45" x14ac:dyDescent="0.25">
      <c r="A18" t="s">
        <v>698</v>
      </c>
      <c r="B18" s="529" t="str">
        <f>'6'!C8</f>
        <v>Žemės ūkio sektoriaus skaitmeninimas. Ūkių, pagal BŽŪP gaunančių paramą skaitmeninėms ūkininkavimo technologijoms plėtoti, skaičius</v>
      </c>
      <c r="C18" s="530">
        <f>'6'!D8</f>
        <v>0</v>
      </c>
    </row>
    <row r="19" spans="1:4" x14ac:dyDescent="0.25">
      <c r="A19" t="s">
        <v>699</v>
      </c>
      <c r="B19" s="380" t="s">
        <v>476</v>
      </c>
      <c r="C19" s="531">
        <f>C18/C32*100</f>
        <v>0</v>
      </c>
    </row>
    <row r="20" spans="1:4" x14ac:dyDescent="0.25">
      <c r="A20"/>
      <c r="B20" s="526"/>
      <c r="C20" s="532"/>
    </row>
    <row r="21" spans="1:4" ht="45" x14ac:dyDescent="0.25">
      <c r="A21" t="s">
        <v>700</v>
      </c>
      <c r="B21" s="533" t="str">
        <f>'6'!C9</f>
        <v>Ekonomikos augimas ir darbo vietų kūrimas kaimo vietovėse. BŽŪP projektais remiamas naujų darbo vietų kūrimas</v>
      </c>
      <c r="C21" s="534">
        <f>'6'!D9</f>
        <v>18</v>
      </c>
    </row>
    <row r="22" spans="1:4" x14ac:dyDescent="0.25">
      <c r="A22"/>
      <c r="B22" s="526"/>
      <c r="C22" s="532"/>
    </row>
    <row r="23" spans="1:4" ht="45" x14ac:dyDescent="0.25">
      <c r="A23" t="s">
        <v>701</v>
      </c>
      <c r="B23" s="533" t="str">
        <f>'6'!C10</f>
        <v>Kaimo ekonomikos plėtojimas. Kaimo verslo įmonių, įskaitant bioekonomikos įmones, kuriamų naudojantis pagal BŽŪP skiriama parama, skaičius</v>
      </c>
      <c r="C23" s="534">
        <f>'6'!D10</f>
        <v>13</v>
      </c>
    </row>
    <row r="24" spans="1:4" x14ac:dyDescent="0.25">
      <c r="A24"/>
      <c r="B24" s="526"/>
      <c r="C24" s="532"/>
    </row>
    <row r="25" spans="1:4" ht="60" x14ac:dyDescent="0.25">
      <c r="A25" t="s">
        <v>702</v>
      </c>
      <c r="B25" s="529" t="str">
        <f>'6'!C11</f>
        <v>Europos kaimo tinklų kūrimas. Kaimo gyventojų, kuriems, naudojantis BŽŪP parama, sudarytos palankesnės sąlygos naudotis paslaugomis ir infrastruktūra, skaičius</v>
      </c>
      <c r="C25" s="535">
        <f>'6'!D11</f>
        <v>4990</v>
      </c>
    </row>
    <row r="26" spans="1:4" x14ac:dyDescent="0.25">
      <c r="A26" t="s">
        <v>703</v>
      </c>
      <c r="B26" s="380" t="s">
        <v>475</v>
      </c>
      <c r="C26" s="531">
        <f>C25/$C$33*100</f>
        <v>18.845834277513408</v>
      </c>
    </row>
    <row r="27" spans="1:4" x14ac:dyDescent="0.25">
      <c r="A27"/>
      <c r="B27" s="526"/>
      <c r="C27" s="532"/>
    </row>
    <row r="28" spans="1:4" ht="45" x14ac:dyDescent="0.25">
      <c r="A28" t="s">
        <v>704</v>
      </c>
      <c r="B28" s="529" t="str">
        <f>'6'!C12</f>
        <v>Socialinės įtraukties skatinimas. Asmenų, kuriems taikomi remiami socialinės įtraukties projektai, skaičius</v>
      </c>
      <c r="C28" s="535">
        <f>'6'!D12</f>
        <v>879</v>
      </c>
    </row>
    <row r="29" spans="1:4" x14ac:dyDescent="0.25">
      <c r="A29" t="s">
        <v>705</v>
      </c>
      <c r="B29" s="380" t="s">
        <v>475</v>
      </c>
      <c r="C29" s="531">
        <f>C28/$C$33*100</f>
        <v>3.3197371402673919</v>
      </c>
    </row>
    <row r="30" spans="1:4" x14ac:dyDescent="0.25">
      <c r="A30"/>
      <c r="B30" s="526"/>
      <c r="C30" s="527"/>
    </row>
    <row r="31" spans="1:4" x14ac:dyDescent="0.25">
      <c r="A31" t="s">
        <v>706</v>
      </c>
      <c r="B31" s="536" t="s">
        <v>477</v>
      </c>
      <c r="C31" s="537" t="s">
        <v>1643</v>
      </c>
      <c r="D31" s="519" t="s">
        <v>1292</v>
      </c>
    </row>
    <row r="32" spans="1:4" x14ac:dyDescent="0.25">
      <c r="A32" t="s">
        <v>707</v>
      </c>
      <c r="B32" s="538" t="s">
        <v>473</v>
      </c>
      <c r="C32" s="539">
        <v>3342</v>
      </c>
      <c r="D32" s="725">
        <v>2022</v>
      </c>
    </row>
    <row r="33" spans="1:4" ht="15.75" thickBot="1" x14ac:dyDescent="0.3">
      <c r="A33" t="s">
        <v>708</v>
      </c>
      <c r="B33" s="540" t="s">
        <v>474</v>
      </c>
      <c r="C33" s="541">
        <v>26478</v>
      </c>
      <c r="D33" s="207">
        <v>2022</v>
      </c>
    </row>
    <row r="35" spans="1:4" x14ac:dyDescent="0.25">
      <c r="C35" s="11"/>
    </row>
    <row r="36" spans="1:4" x14ac:dyDescent="0.25">
      <c r="A36"/>
      <c r="B36" s="599" t="s">
        <v>1477</v>
      </c>
    </row>
    <row r="37" spans="1:4" ht="45" x14ac:dyDescent="0.25">
      <c r="A37" s="1">
        <v>1</v>
      </c>
      <c r="B37" s="335" t="s">
        <v>1476</v>
      </c>
    </row>
    <row r="38" spans="1:4" ht="30" x14ac:dyDescent="0.25">
      <c r="A38" s="1">
        <v>2</v>
      </c>
      <c r="B38" s="335" t="s">
        <v>1475</v>
      </c>
    </row>
    <row r="39" spans="1:4" ht="45" x14ac:dyDescent="0.25">
      <c r="A39" s="1">
        <v>3</v>
      </c>
      <c r="B39" s="335" t="s">
        <v>1623</v>
      </c>
      <c r="C39" s="10"/>
    </row>
    <row r="40" spans="1:4" ht="45" x14ac:dyDescent="0.25">
      <c r="A40" s="13">
        <v>4</v>
      </c>
      <c r="B40" s="335" t="s">
        <v>1687</v>
      </c>
      <c r="C40" s="10"/>
    </row>
    <row r="41" spans="1:4" ht="105" x14ac:dyDescent="0.25">
      <c r="A41" s="14">
        <v>5</v>
      </c>
      <c r="B41" s="335" t="s">
        <v>1688</v>
      </c>
    </row>
  </sheetData>
  <sheetProtection algorithmName="SHA-512" hashValue="O0d1Noi0Ev1yxJwcnsrCzpeh3s6KJFZcSD7K05G3tzLOPNqV+1U8BxgUmQ8R7TVJi28UJQ+s1WUlQHQRFiB4aw==" saltValue="tZfBW0LHysp6d0Ip/zBxtw==" spinCount="100000" sheet="1" objects="1" scenarios="1"/>
  <mergeCells count="2">
    <mergeCell ref="C1:D1"/>
    <mergeCell ref="B3:D3"/>
  </mergeCells>
  <phoneticPr fontId="8" type="noConversion"/>
  <pageMargins left="0.7" right="0.7" top="0.75" bottom="0.75" header="0.3" footer="0.3"/>
  <pageSetup paperSize="9" scale="81" orientation="portrait"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524C81-DABE-461D-99A5-F78635B2E563}">
          <x14:formula1>
            <xm:f>Sąrašai!$A$23:$A$24</xm:f>
          </x14:formula1>
          <xm:sqref>C12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60"/>
  <sheetViews>
    <sheetView topLeftCell="A34" zoomScale="110" zoomScaleNormal="110" workbookViewId="0">
      <selection activeCell="J47" sqref="J47"/>
    </sheetView>
  </sheetViews>
  <sheetFormatPr defaultColWidth="9.140625" defaultRowHeight="15" x14ac:dyDescent="0.25"/>
  <cols>
    <col min="1" max="1" width="8.5703125" style="13" customWidth="1"/>
    <col min="2" max="2" width="10.5703125" style="13" customWidth="1"/>
    <col min="3" max="3" width="80.5703125" style="383" customWidth="1"/>
    <col min="4" max="4" width="20.5703125" style="386" customWidth="1"/>
    <col min="5" max="5" width="12.5703125" style="15" customWidth="1"/>
    <col min="6" max="25" width="15.5703125" style="13" customWidth="1"/>
    <col min="26" max="16384" width="9.140625" style="13"/>
  </cols>
  <sheetData>
    <row r="1" spans="1:25" s="38" customFormat="1" ht="18.75" x14ac:dyDescent="0.25">
      <c r="A1" s="36" t="s">
        <v>709</v>
      </c>
      <c r="B1" s="36" t="s">
        <v>398</v>
      </c>
      <c r="C1" s="122"/>
      <c r="D1" s="465"/>
      <c r="E1" s="37"/>
      <c r="F1" s="36"/>
      <c r="G1" s="36"/>
      <c r="H1" s="36"/>
      <c r="I1" s="36"/>
      <c r="J1" s="36"/>
      <c r="K1" s="36"/>
      <c r="L1" s="36"/>
      <c r="M1" s="36"/>
      <c r="N1" s="36"/>
      <c r="O1" s="36"/>
      <c r="P1" s="36"/>
      <c r="Q1" s="36"/>
      <c r="R1" s="36"/>
      <c r="S1" s="36"/>
      <c r="T1" s="36"/>
      <c r="U1" s="36"/>
      <c r="V1" s="36"/>
      <c r="W1" s="36"/>
      <c r="X1" s="36"/>
      <c r="Y1" s="36"/>
    </row>
    <row r="2" spans="1:25" customFormat="1" x14ac:dyDescent="0.25">
      <c r="C2" s="158"/>
      <c r="D2" s="158"/>
    </row>
    <row r="3" spans="1:25" x14ac:dyDescent="0.25">
      <c r="A3" s="1"/>
      <c r="B3" s="140" t="s">
        <v>1272</v>
      </c>
      <c r="C3" s="385" t="str">
        <f>'1'!C8</f>
        <v>ALYT</v>
      </c>
      <c r="D3" s="466"/>
      <c r="E3" s="18"/>
      <c r="F3" s="1"/>
      <c r="G3" s="1"/>
      <c r="H3" s="1"/>
      <c r="I3" s="1"/>
      <c r="J3" s="1"/>
      <c r="K3" s="1"/>
      <c r="L3" s="1"/>
      <c r="M3" s="1"/>
      <c r="N3" s="1"/>
      <c r="O3" s="1"/>
      <c r="P3" s="1"/>
      <c r="Q3" s="1"/>
      <c r="R3" s="1"/>
      <c r="S3" s="1"/>
      <c r="T3" s="1"/>
      <c r="U3" s="1"/>
      <c r="V3" s="1"/>
      <c r="W3" s="1"/>
      <c r="X3" s="1"/>
      <c r="Y3" s="1"/>
    </row>
    <row r="4" spans="1:25" customFormat="1" x14ac:dyDescent="0.25">
      <c r="C4" s="158"/>
      <c r="D4" s="158"/>
    </row>
    <row r="5" spans="1:25" s="16" customFormat="1" x14ac:dyDescent="0.25">
      <c r="A5" s="19"/>
      <c r="B5" s="20">
        <v>1</v>
      </c>
      <c r="C5" s="384">
        <v>2</v>
      </c>
      <c r="D5" s="384">
        <v>3</v>
      </c>
      <c r="E5" s="21">
        <v>4</v>
      </c>
      <c r="F5" s="21">
        <v>5</v>
      </c>
      <c r="G5" s="21">
        <v>6</v>
      </c>
      <c r="H5" s="21">
        <v>7</v>
      </c>
      <c r="I5" s="21">
        <v>8</v>
      </c>
      <c r="J5" s="21">
        <v>9</v>
      </c>
      <c r="K5" s="21">
        <v>10</v>
      </c>
      <c r="L5" s="21">
        <v>11</v>
      </c>
      <c r="M5" s="21">
        <v>12</v>
      </c>
      <c r="N5" s="21">
        <v>13</v>
      </c>
      <c r="O5" s="21">
        <v>14</v>
      </c>
      <c r="P5" s="21">
        <v>15</v>
      </c>
      <c r="Q5" s="21">
        <v>16</v>
      </c>
      <c r="R5" s="21">
        <v>17</v>
      </c>
      <c r="S5" s="21">
        <v>18</v>
      </c>
      <c r="T5" s="21">
        <v>19</v>
      </c>
      <c r="U5" s="21">
        <v>20</v>
      </c>
      <c r="V5" s="21">
        <v>21</v>
      </c>
      <c r="W5" s="21">
        <v>22</v>
      </c>
      <c r="X5" s="21">
        <v>23</v>
      </c>
      <c r="Y5" s="21">
        <v>24</v>
      </c>
    </row>
    <row r="6" spans="1:25" ht="15.75" thickBot="1" x14ac:dyDescent="0.3">
      <c r="A6" s="1"/>
      <c r="B6" s="23"/>
      <c r="C6" s="608"/>
      <c r="D6" s="609"/>
      <c r="E6" s="25"/>
      <c r="F6" s="96" t="s">
        <v>55</v>
      </c>
      <c r="G6" s="96" t="s">
        <v>56</v>
      </c>
      <c r="H6" s="96" t="s">
        <v>57</v>
      </c>
      <c r="I6" s="96" t="s">
        <v>58</v>
      </c>
      <c r="J6" s="96" t="s">
        <v>59</v>
      </c>
      <c r="K6" s="96" t="s">
        <v>60</v>
      </c>
      <c r="L6" s="96" t="s">
        <v>61</v>
      </c>
      <c r="M6" s="96" t="s">
        <v>62</v>
      </c>
      <c r="N6" s="96" t="s">
        <v>63</v>
      </c>
      <c r="O6" s="96" t="s">
        <v>64</v>
      </c>
      <c r="P6" s="96" t="s">
        <v>65</v>
      </c>
      <c r="Q6" s="96" t="s">
        <v>66</v>
      </c>
      <c r="R6" s="96" t="s">
        <v>67</v>
      </c>
      <c r="S6" s="96" t="s">
        <v>68</v>
      </c>
      <c r="T6" s="96" t="s">
        <v>69</v>
      </c>
      <c r="U6" s="96" t="s">
        <v>70</v>
      </c>
      <c r="V6" s="96" t="s">
        <v>71</v>
      </c>
      <c r="W6" s="96" t="s">
        <v>72</v>
      </c>
      <c r="X6" s="96" t="s">
        <v>73</v>
      </c>
      <c r="Y6" s="96" t="s">
        <v>74</v>
      </c>
    </row>
    <row r="7" spans="1:25" ht="120" customHeight="1" x14ac:dyDescent="0.25">
      <c r="A7" s="1" t="s">
        <v>710</v>
      </c>
      <c r="B7" s="610"/>
      <c r="C7" s="611" t="s">
        <v>161</v>
      </c>
      <c r="D7" s="612" t="s">
        <v>254</v>
      </c>
      <c r="E7" s="613" t="s">
        <v>1595</v>
      </c>
      <c r="F7" s="132" t="str">
        <f>'3'!C7</f>
        <v>Įvairinti ir pagerinti sveikatinimo paslaugas, plėtoti verslo paslaugas sanatorijoms, stambesniems sveikatinimo ir turizmo paslaugų teikėjams</v>
      </c>
      <c r="G7" s="132" t="str">
        <f>'3'!C8</f>
        <v>Atrasti turizmo ir sveikatos paslaugoms patrauklius objektus, integruojant gamtos ir kultūros išteklius sukurti vertingus produktus turizmo rinkai</v>
      </c>
      <c r="H7" s="132" t="str">
        <f>'3'!C9</f>
        <v>Teminių kaimų ir labiau vietos gyventojų bei turistų poreikius atliepiančių paslaugų kūrimas, turizmo maršrutų, vietos produktų populiarinimas</v>
      </c>
      <c r="I7" s="132" t="str">
        <f>'3'!C10</f>
        <v xml:space="preserve">Diegiant žaliuosius sprendimus išsaugoti gamtos išteklius ir kultūros paveldą, pagerinti turizmo infrastruktūrą, ugdyti kaimo bendruomenės sumanumą  </v>
      </c>
      <c r="J7" s="132" t="str">
        <f>'3'!C11</f>
        <v>Jaunimo įtraukimas į kaimo bendruomenės veiklas, verslumo  ugdymas ir veiklų skatinančių tvarumą ir sveiką gyvenseną organizavimas</v>
      </c>
      <c r="K7" s="132">
        <f>'3'!C12</f>
        <v>0</v>
      </c>
      <c r="L7" s="132">
        <f>'3'!C13</f>
        <v>0</v>
      </c>
      <c r="M7" s="132">
        <f>'3'!C14</f>
        <v>0</v>
      </c>
      <c r="N7" s="132">
        <f>'3'!C15</f>
        <v>0</v>
      </c>
      <c r="O7" s="132">
        <f>'3'!C16</f>
        <v>0</v>
      </c>
      <c r="P7" s="132">
        <f>'3'!C17</f>
        <v>0</v>
      </c>
      <c r="Q7" s="132">
        <f>'3'!C18</f>
        <v>0</v>
      </c>
      <c r="R7" s="132">
        <f>'3'!C19</f>
        <v>0</v>
      </c>
      <c r="S7" s="132">
        <f>'3'!C20</f>
        <v>0</v>
      </c>
      <c r="T7" s="132">
        <f>'3'!C21</f>
        <v>0</v>
      </c>
      <c r="U7" s="132">
        <f>'3'!C22</f>
        <v>0</v>
      </c>
      <c r="V7" s="132">
        <f>'3'!C23</f>
        <v>0</v>
      </c>
      <c r="W7" s="132">
        <f>'3'!C24</f>
        <v>0</v>
      </c>
      <c r="X7" s="132">
        <f>'3'!C25</f>
        <v>0</v>
      </c>
      <c r="Y7" s="133">
        <f>'3'!C26</f>
        <v>0</v>
      </c>
    </row>
    <row r="8" spans="1:25" ht="30" x14ac:dyDescent="0.25">
      <c r="A8" s="1" t="s">
        <v>1216</v>
      </c>
      <c r="B8" s="543" t="s">
        <v>127</v>
      </c>
      <c r="C8" s="620" t="s">
        <v>1711</v>
      </c>
      <c r="D8" s="467" t="s">
        <v>1740</v>
      </c>
      <c r="E8" s="614">
        <f>COUNTIFS($F8:$Y8,"taip")</f>
        <v>3</v>
      </c>
      <c r="F8" s="134" t="s">
        <v>77</v>
      </c>
      <c r="G8" s="134" t="s">
        <v>77</v>
      </c>
      <c r="H8" s="134" t="s">
        <v>76</v>
      </c>
      <c r="I8" s="134" t="s">
        <v>77</v>
      </c>
      <c r="J8" s="134" t="s">
        <v>76</v>
      </c>
      <c r="K8" s="134" t="s">
        <v>76</v>
      </c>
      <c r="L8" s="134" t="s">
        <v>76</v>
      </c>
      <c r="M8" s="134" t="s">
        <v>76</v>
      </c>
      <c r="N8" s="134" t="s">
        <v>76</v>
      </c>
      <c r="O8" s="134" t="s">
        <v>76</v>
      </c>
      <c r="P8" s="134" t="s">
        <v>76</v>
      </c>
      <c r="Q8" s="134" t="s">
        <v>76</v>
      </c>
      <c r="R8" s="134" t="s">
        <v>76</v>
      </c>
      <c r="S8" s="134" t="s">
        <v>76</v>
      </c>
      <c r="T8" s="134" t="s">
        <v>76</v>
      </c>
      <c r="U8" s="134" t="s">
        <v>76</v>
      </c>
      <c r="V8" s="134" t="s">
        <v>76</v>
      </c>
      <c r="W8" s="134" t="s">
        <v>76</v>
      </c>
      <c r="X8" s="134" t="s">
        <v>76</v>
      </c>
      <c r="Y8" s="135" t="s">
        <v>76</v>
      </c>
    </row>
    <row r="9" spans="1:25" ht="30" x14ac:dyDescent="0.25">
      <c r="A9" s="1" t="s">
        <v>1217</v>
      </c>
      <c r="B9" s="543" t="s">
        <v>128</v>
      </c>
      <c r="C9" s="621" t="s">
        <v>1712</v>
      </c>
      <c r="D9" s="467" t="s">
        <v>1739</v>
      </c>
      <c r="E9" s="614">
        <f t="shared" ref="E9:E17" si="0">COUNTIFS($F9:$Y9,"taip")</f>
        <v>2</v>
      </c>
      <c r="F9" s="134" t="s">
        <v>77</v>
      </c>
      <c r="G9" s="134" t="s">
        <v>76</v>
      </c>
      <c r="H9" s="134" t="s">
        <v>77</v>
      </c>
      <c r="I9" s="134" t="s">
        <v>76</v>
      </c>
      <c r="J9" s="134" t="s">
        <v>76</v>
      </c>
      <c r="K9" s="134" t="s">
        <v>76</v>
      </c>
      <c r="L9" s="134" t="s">
        <v>76</v>
      </c>
      <c r="M9" s="134" t="s">
        <v>76</v>
      </c>
      <c r="N9" s="134" t="s">
        <v>76</v>
      </c>
      <c r="O9" s="134" t="s">
        <v>76</v>
      </c>
      <c r="P9" s="134" t="s">
        <v>76</v>
      </c>
      <c r="Q9" s="134" t="s">
        <v>76</v>
      </c>
      <c r="R9" s="134" t="s">
        <v>76</v>
      </c>
      <c r="S9" s="134" t="s">
        <v>76</v>
      </c>
      <c r="T9" s="134" t="s">
        <v>76</v>
      </c>
      <c r="U9" s="134" t="s">
        <v>76</v>
      </c>
      <c r="V9" s="134" t="s">
        <v>76</v>
      </c>
      <c r="W9" s="134" t="s">
        <v>76</v>
      </c>
      <c r="X9" s="134" t="s">
        <v>76</v>
      </c>
      <c r="Y9" s="135" t="s">
        <v>76</v>
      </c>
    </row>
    <row r="10" spans="1:25" ht="30" x14ac:dyDescent="0.25">
      <c r="A10" s="1" t="s">
        <v>1218</v>
      </c>
      <c r="B10" s="543" t="s">
        <v>129</v>
      </c>
      <c r="C10" s="621" t="s">
        <v>1713</v>
      </c>
      <c r="D10" s="467" t="s">
        <v>1741</v>
      </c>
      <c r="E10" s="614">
        <f t="shared" si="0"/>
        <v>3</v>
      </c>
      <c r="F10" s="134" t="s">
        <v>76</v>
      </c>
      <c r="G10" s="134" t="s">
        <v>76</v>
      </c>
      <c r="H10" s="134" t="s">
        <v>77</v>
      </c>
      <c r="I10" s="134" t="s">
        <v>77</v>
      </c>
      <c r="J10" s="134" t="s">
        <v>77</v>
      </c>
      <c r="K10" s="134" t="s">
        <v>76</v>
      </c>
      <c r="L10" s="134" t="s">
        <v>76</v>
      </c>
      <c r="M10" s="134" t="s">
        <v>76</v>
      </c>
      <c r="N10" s="134" t="s">
        <v>76</v>
      </c>
      <c r="O10" s="134" t="s">
        <v>76</v>
      </c>
      <c r="P10" s="134" t="s">
        <v>76</v>
      </c>
      <c r="Q10" s="134" t="s">
        <v>76</v>
      </c>
      <c r="R10" s="134" t="s">
        <v>76</v>
      </c>
      <c r="S10" s="134" t="s">
        <v>76</v>
      </c>
      <c r="T10" s="134" t="s">
        <v>76</v>
      </c>
      <c r="U10" s="134" t="s">
        <v>76</v>
      </c>
      <c r="V10" s="134" t="s">
        <v>76</v>
      </c>
      <c r="W10" s="134" t="s">
        <v>76</v>
      </c>
      <c r="X10" s="134" t="s">
        <v>76</v>
      </c>
      <c r="Y10" s="135" t="s">
        <v>76</v>
      </c>
    </row>
    <row r="11" spans="1:25" ht="30" x14ac:dyDescent="0.25">
      <c r="A11" s="1" t="s">
        <v>1219</v>
      </c>
      <c r="B11" s="543" t="s">
        <v>130</v>
      </c>
      <c r="C11" s="621" t="s">
        <v>1714</v>
      </c>
      <c r="D11" s="467" t="s">
        <v>1742</v>
      </c>
      <c r="E11" s="614">
        <f t="shared" si="0"/>
        <v>3</v>
      </c>
      <c r="F11" s="134" t="s">
        <v>77</v>
      </c>
      <c r="G11" s="134" t="s">
        <v>77</v>
      </c>
      <c r="H11" s="134" t="s">
        <v>77</v>
      </c>
      <c r="I11" s="134" t="s">
        <v>76</v>
      </c>
      <c r="J11" s="134" t="s">
        <v>76</v>
      </c>
      <c r="K11" s="134" t="s">
        <v>76</v>
      </c>
      <c r="L11" s="134" t="s">
        <v>76</v>
      </c>
      <c r="M11" s="134" t="s">
        <v>76</v>
      </c>
      <c r="N11" s="134" t="s">
        <v>76</v>
      </c>
      <c r="O11" s="134" t="s">
        <v>76</v>
      </c>
      <c r="P11" s="134" t="s">
        <v>76</v>
      </c>
      <c r="Q11" s="134" t="s">
        <v>76</v>
      </c>
      <c r="R11" s="134" t="s">
        <v>76</v>
      </c>
      <c r="S11" s="134" t="s">
        <v>76</v>
      </c>
      <c r="T11" s="134" t="s">
        <v>76</v>
      </c>
      <c r="U11" s="134" t="s">
        <v>76</v>
      </c>
      <c r="V11" s="134" t="s">
        <v>76</v>
      </c>
      <c r="W11" s="134" t="s">
        <v>76</v>
      </c>
      <c r="X11" s="134" t="s">
        <v>76</v>
      </c>
      <c r="Y11" s="135" t="s">
        <v>76</v>
      </c>
    </row>
    <row r="12" spans="1:25" x14ac:dyDescent="0.25">
      <c r="A12" s="1" t="s">
        <v>1220</v>
      </c>
      <c r="B12" s="543" t="s">
        <v>131</v>
      </c>
      <c r="C12" s="621" t="s">
        <v>1715</v>
      </c>
      <c r="D12" s="467" t="s">
        <v>1743</v>
      </c>
      <c r="E12" s="614">
        <f t="shared" si="0"/>
        <v>3</v>
      </c>
      <c r="F12" s="134" t="s">
        <v>77</v>
      </c>
      <c r="G12" s="134" t="s">
        <v>76</v>
      </c>
      <c r="H12" s="134" t="s">
        <v>76</v>
      </c>
      <c r="I12" s="134" t="s">
        <v>77</v>
      </c>
      <c r="J12" s="134" t="s">
        <v>77</v>
      </c>
      <c r="K12" s="134" t="s">
        <v>76</v>
      </c>
      <c r="L12" s="134" t="s">
        <v>76</v>
      </c>
      <c r="M12" s="134" t="s">
        <v>76</v>
      </c>
      <c r="N12" s="134" t="s">
        <v>76</v>
      </c>
      <c r="O12" s="134" t="s">
        <v>76</v>
      </c>
      <c r="P12" s="134" t="s">
        <v>76</v>
      </c>
      <c r="Q12" s="134" t="s">
        <v>76</v>
      </c>
      <c r="R12" s="134" t="s">
        <v>76</v>
      </c>
      <c r="S12" s="134" t="s">
        <v>76</v>
      </c>
      <c r="T12" s="134" t="s">
        <v>76</v>
      </c>
      <c r="U12" s="134" t="s">
        <v>76</v>
      </c>
      <c r="V12" s="134" t="s">
        <v>76</v>
      </c>
      <c r="W12" s="134" t="s">
        <v>76</v>
      </c>
      <c r="X12" s="134" t="s">
        <v>76</v>
      </c>
      <c r="Y12" s="135" t="s">
        <v>76</v>
      </c>
    </row>
    <row r="13" spans="1:25" ht="30" x14ac:dyDescent="0.25">
      <c r="A13" s="1" t="s">
        <v>1221</v>
      </c>
      <c r="B13" s="543" t="s">
        <v>132</v>
      </c>
      <c r="C13" s="621" t="s">
        <v>1716</v>
      </c>
      <c r="D13" s="467" t="s">
        <v>1744</v>
      </c>
      <c r="E13" s="614">
        <f t="shared" si="0"/>
        <v>4</v>
      </c>
      <c r="F13" s="134" t="s">
        <v>77</v>
      </c>
      <c r="G13" s="134" t="s">
        <v>77</v>
      </c>
      <c r="H13" s="134" t="s">
        <v>77</v>
      </c>
      <c r="I13" s="134" t="s">
        <v>76</v>
      </c>
      <c r="J13" s="134" t="s">
        <v>77</v>
      </c>
      <c r="K13" s="134" t="s">
        <v>76</v>
      </c>
      <c r="L13" s="134" t="s">
        <v>76</v>
      </c>
      <c r="M13" s="134" t="s">
        <v>76</v>
      </c>
      <c r="N13" s="134" t="s">
        <v>76</v>
      </c>
      <c r="O13" s="134" t="s">
        <v>76</v>
      </c>
      <c r="P13" s="134" t="s">
        <v>76</v>
      </c>
      <c r="Q13" s="134" t="s">
        <v>76</v>
      </c>
      <c r="R13" s="134" t="s">
        <v>76</v>
      </c>
      <c r="S13" s="134" t="s">
        <v>76</v>
      </c>
      <c r="T13" s="134" t="s">
        <v>76</v>
      </c>
      <c r="U13" s="134" t="s">
        <v>76</v>
      </c>
      <c r="V13" s="134" t="s">
        <v>76</v>
      </c>
      <c r="W13" s="134" t="s">
        <v>76</v>
      </c>
      <c r="X13" s="134" t="s">
        <v>76</v>
      </c>
      <c r="Y13" s="135" t="s">
        <v>76</v>
      </c>
    </row>
    <row r="14" spans="1:25" x14ac:dyDescent="0.25">
      <c r="A14" s="1" t="s">
        <v>1222</v>
      </c>
      <c r="B14" s="543" t="s">
        <v>133</v>
      </c>
      <c r="C14" s="621"/>
      <c r="D14" s="467"/>
      <c r="E14" s="614">
        <f t="shared" si="0"/>
        <v>0</v>
      </c>
      <c r="F14" s="134" t="s">
        <v>76</v>
      </c>
      <c r="G14" s="134" t="s">
        <v>76</v>
      </c>
      <c r="H14" s="134" t="s">
        <v>76</v>
      </c>
      <c r="I14" s="134" t="s">
        <v>76</v>
      </c>
      <c r="J14" s="134" t="s">
        <v>76</v>
      </c>
      <c r="K14" s="134" t="s">
        <v>76</v>
      </c>
      <c r="L14" s="134" t="s">
        <v>76</v>
      </c>
      <c r="M14" s="134" t="s">
        <v>76</v>
      </c>
      <c r="N14" s="134" t="s">
        <v>76</v>
      </c>
      <c r="O14" s="134" t="s">
        <v>76</v>
      </c>
      <c r="P14" s="134" t="s">
        <v>76</v>
      </c>
      <c r="Q14" s="134" t="s">
        <v>76</v>
      </c>
      <c r="R14" s="134" t="s">
        <v>76</v>
      </c>
      <c r="S14" s="134" t="s">
        <v>76</v>
      </c>
      <c r="T14" s="134" t="s">
        <v>76</v>
      </c>
      <c r="U14" s="134" t="s">
        <v>76</v>
      </c>
      <c r="V14" s="134" t="s">
        <v>76</v>
      </c>
      <c r="W14" s="134" t="s">
        <v>76</v>
      </c>
      <c r="X14" s="134" t="s">
        <v>76</v>
      </c>
      <c r="Y14" s="135" t="s">
        <v>76</v>
      </c>
    </row>
    <row r="15" spans="1:25" x14ac:dyDescent="0.25">
      <c r="A15" s="1" t="s">
        <v>1223</v>
      </c>
      <c r="B15" s="543" t="s">
        <v>134</v>
      </c>
      <c r="C15" s="621"/>
      <c r="D15" s="467"/>
      <c r="E15" s="614">
        <f t="shared" si="0"/>
        <v>0</v>
      </c>
      <c r="F15" s="134" t="s">
        <v>76</v>
      </c>
      <c r="G15" s="134" t="s">
        <v>76</v>
      </c>
      <c r="H15" s="134" t="s">
        <v>76</v>
      </c>
      <c r="I15" s="134" t="s">
        <v>76</v>
      </c>
      <c r="J15" s="134" t="s">
        <v>76</v>
      </c>
      <c r="K15" s="134" t="s">
        <v>76</v>
      </c>
      <c r="L15" s="134" t="s">
        <v>76</v>
      </c>
      <c r="M15" s="134" t="s">
        <v>76</v>
      </c>
      <c r="N15" s="134" t="s">
        <v>76</v>
      </c>
      <c r="O15" s="134" t="s">
        <v>76</v>
      </c>
      <c r="P15" s="134" t="s">
        <v>76</v>
      </c>
      <c r="Q15" s="134" t="s">
        <v>76</v>
      </c>
      <c r="R15" s="134" t="s">
        <v>76</v>
      </c>
      <c r="S15" s="134" t="s">
        <v>76</v>
      </c>
      <c r="T15" s="134" t="s">
        <v>76</v>
      </c>
      <c r="U15" s="134" t="s">
        <v>76</v>
      </c>
      <c r="V15" s="134" t="s">
        <v>76</v>
      </c>
      <c r="W15" s="134" t="s">
        <v>76</v>
      </c>
      <c r="X15" s="134" t="s">
        <v>76</v>
      </c>
      <c r="Y15" s="135" t="s">
        <v>76</v>
      </c>
    </row>
    <row r="16" spans="1:25" x14ac:dyDescent="0.25">
      <c r="A16" s="1" t="s">
        <v>1224</v>
      </c>
      <c r="B16" s="543" t="s">
        <v>135</v>
      </c>
      <c r="C16" s="621"/>
      <c r="D16" s="467"/>
      <c r="E16" s="614">
        <f t="shared" si="0"/>
        <v>0</v>
      </c>
      <c r="F16" s="134" t="s">
        <v>76</v>
      </c>
      <c r="G16" s="134" t="s">
        <v>76</v>
      </c>
      <c r="H16" s="134" t="s">
        <v>76</v>
      </c>
      <c r="I16" s="134" t="s">
        <v>76</v>
      </c>
      <c r="J16" s="134" t="s">
        <v>76</v>
      </c>
      <c r="K16" s="134" t="s">
        <v>76</v>
      </c>
      <c r="L16" s="134" t="s">
        <v>76</v>
      </c>
      <c r="M16" s="134" t="s">
        <v>76</v>
      </c>
      <c r="N16" s="134" t="s">
        <v>76</v>
      </c>
      <c r="O16" s="134" t="s">
        <v>76</v>
      </c>
      <c r="P16" s="134" t="s">
        <v>76</v>
      </c>
      <c r="Q16" s="134" t="s">
        <v>76</v>
      </c>
      <c r="R16" s="134" t="s">
        <v>76</v>
      </c>
      <c r="S16" s="134" t="s">
        <v>76</v>
      </c>
      <c r="T16" s="134" t="s">
        <v>76</v>
      </c>
      <c r="U16" s="134" t="s">
        <v>76</v>
      </c>
      <c r="V16" s="134" t="s">
        <v>76</v>
      </c>
      <c r="W16" s="134" t="s">
        <v>76</v>
      </c>
      <c r="X16" s="134" t="s">
        <v>76</v>
      </c>
      <c r="Y16" s="135" t="s">
        <v>76</v>
      </c>
    </row>
    <row r="17" spans="1:25" x14ac:dyDescent="0.25">
      <c r="A17" s="1" t="s">
        <v>1225</v>
      </c>
      <c r="B17" s="543" t="s">
        <v>136</v>
      </c>
      <c r="C17" s="621"/>
      <c r="D17" s="467"/>
      <c r="E17" s="614">
        <f t="shared" si="0"/>
        <v>0</v>
      </c>
      <c r="F17" s="134" t="s">
        <v>76</v>
      </c>
      <c r="G17" s="134" t="s">
        <v>76</v>
      </c>
      <c r="H17" s="134" t="s">
        <v>76</v>
      </c>
      <c r="I17" s="134" t="s">
        <v>76</v>
      </c>
      <c r="J17" s="134" t="s">
        <v>76</v>
      </c>
      <c r="K17" s="134" t="s">
        <v>76</v>
      </c>
      <c r="L17" s="134" t="s">
        <v>76</v>
      </c>
      <c r="M17" s="134" t="s">
        <v>76</v>
      </c>
      <c r="N17" s="134" t="s">
        <v>76</v>
      </c>
      <c r="O17" s="134" t="s">
        <v>76</v>
      </c>
      <c r="P17" s="134" t="s">
        <v>76</v>
      </c>
      <c r="Q17" s="134" t="s">
        <v>76</v>
      </c>
      <c r="R17" s="134" t="s">
        <v>76</v>
      </c>
      <c r="S17" s="134" t="s">
        <v>76</v>
      </c>
      <c r="T17" s="134" t="s">
        <v>76</v>
      </c>
      <c r="U17" s="134" t="s">
        <v>76</v>
      </c>
      <c r="V17" s="134" t="s">
        <v>76</v>
      </c>
      <c r="W17" s="134" t="s">
        <v>76</v>
      </c>
      <c r="X17" s="134" t="s">
        <v>76</v>
      </c>
      <c r="Y17" s="135" t="s">
        <v>76</v>
      </c>
    </row>
    <row r="18" spans="1:25" ht="45" x14ac:dyDescent="0.25">
      <c r="A18" s="1" t="s">
        <v>711</v>
      </c>
      <c r="B18" s="573"/>
      <c r="C18" s="482" t="s">
        <v>162</v>
      </c>
      <c r="D18" s="387" t="str">
        <f>D7</f>
        <v>Teiginį pagrindžiančio situacijos analizės rodiklio Nr.</v>
      </c>
      <c r="E18" s="515"/>
      <c r="F18" s="33"/>
      <c r="G18" s="33"/>
      <c r="H18" s="33"/>
      <c r="I18" s="33"/>
      <c r="J18" s="33"/>
      <c r="K18" s="33"/>
      <c r="L18" s="33"/>
      <c r="M18" s="33"/>
      <c r="N18" s="33"/>
      <c r="O18" s="33"/>
      <c r="P18" s="33"/>
      <c r="Q18" s="33"/>
      <c r="R18" s="33"/>
      <c r="S18" s="33"/>
      <c r="T18" s="33"/>
      <c r="U18" s="33"/>
      <c r="V18" s="33"/>
      <c r="W18" s="33"/>
      <c r="X18" s="33"/>
      <c r="Y18" s="34"/>
    </row>
    <row r="19" spans="1:25" ht="30" x14ac:dyDescent="0.25">
      <c r="A19" s="1" t="s">
        <v>1226</v>
      </c>
      <c r="B19" s="543" t="s">
        <v>127</v>
      </c>
      <c r="C19" s="621" t="s">
        <v>1717</v>
      </c>
      <c r="D19" s="467" t="s">
        <v>1737</v>
      </c>
      <c r="E19" s="614">
        <f>COUNTIFS($F19:$Y19,"taip")</f>
        <v>3</v>
      </c>
      <c r="F19" s="134" t="s">
        <v>77</v>
      </c>
      <c r="G19" s="134" t="s">
        <v>76</v>
      </c>
      <c r="H19" s="134" t="s">
        <v>76</v>
      </c>
      <c r="I19" s="134" t="s">
        <v>77</v>
      </c>
      <c r="J19" s="134" t="s">
        <v>77</v>
      </c>
      <c r="K19" s="134" t="s">
        <v>76</v>
      </c>
      <c r="L19" s="134" t="s">
        <v>76</v>
      </c>
      <c r="M19" s="134" t="s">
        <v>76</v>
      </c>
      <c r="N19" s="134" t="s">
        <v>76</v>
      </c>
      <c r="O19" s="134" t="s">
        <v>76</v>
      </c>
      <c r="P19" s="134" t="s">
        <v>76</v>
      </c>
      <c r="Q19" s="134" t="s">
        <v>76</v>
      </c>
      <c r="R19" s="134" t="s">
        <v>76</v>
      </c>
      <c r="S19" s="134" t="s">
        <v>76</v>
      </c>
      <c r="T19" s="134" t="s">
        <v>76</v>
      </c>
      <c r="U19" s="134" t="s">
        <v>76</v>
      </c>
      <c r="V19" s="134" t="s">
        <v>76</v>
      </c>
      <c r="W19" s="134" t="s">
        <v>76</v>
      </c>
      <c r="X19" s="134" t="s">
        <v>76</v>
      </c>
      <c r="Y19" s="135" t="s">
        <v>76</v>
      </c>
    </row>
    <row r="20" spans="1:25" ht="30" x14ac:dyDescent="0.25">
      <c r="A20" s="1" t="s">
        <v>1227</v>
      </c>
      <c r="B20" s="543" t="s">
        <v>128</v>
      </c>
      <c r="C20" s="621" t="s">
        <v>1718</v>
      </c>
      <c r="D20" s="467" t="s">
        <v>1738</v>
      </c>
      <c r="E20" s="614">
        <f t="shared" ref="E20:E28" si="1">COUNTIFS($F20:$Y20,"taip")</f>
        <v>3</v>
      </c>
      <c r="F20" s="134" t="s">
        <v>76</v>
      </c>
      <c r="G20" s="134" t="s">
        <v>77</v>
      </c>
      <c r="H20" s="134" t="s">
        <v>76</v>
      </c>
      <c r="I20" s="134" t="s">
        <v>77</v>
      </c>
      <c r="J20" s="134" t="s">
        <v>77</v>
      </c>
      <c r="K20" s="134" t="s">
        <v>76</v>
      </c>
      <c r="L20" s="134" t="s">
        <v>76</v>
      </c>
      <c r="M20" s="134" t="s">
        <v>76</v>
      </c>
      <c r="N20" s="134" t="s">
        <v>76</v>
      </c>
      <c r="O20" s="134" t="s">
        <v>76</v>
      </c>
      <c r="P20" s="134" t="s">
        <v>76</v>
      </c>
      <c r="Q20" s="134" t="s">
        <v>76</v>
      </c>
      <c r="R20" s="134" t="s">
        <v>76</v>
      </c>
      <c r="S20" s="134" t="s">
        <v>76</v>
      </c>
      <c r="T20" s="134" t="s">
        <v>76</v>
      </c>
      <c r="U20" s="134" t="s">
        <v>76</v>
      </c>
      <c r="V20" s="134" t="s">
        <v>76</v>
      </c>
      <c r="W20" s="134" t="s">
        <v>76</v>
      </c>
      <c r="X20" s="134" t="s">
        <v>76</v>
      </c>
      <c r="Y20" s="135" t="s">
        <v>76</v>
      </c>
    </row>
    <row r="21" spans="1:25" ht="30" x14ac:dyDescent="0.25">
      <c r="A21" s="1" t="s">
        <v>1228</v>
      </c>
      <c r="B21" s="543" t="s">
        <v>129</v>
      </c>
      <c r="C21" s="621" t="s">
        <v>1719</v>
      </c>
      <c r="D21" s="467" t="s">
        <v>1745</v>
      </c>
      <c r="E21" s="614">
        <f t="shared" si="1"/>
        <v>3</v>
      </c>
      <c r="F21" s="134" t="s">
        <v>77</v>
      </c>
      <c r="G21" s="134" t="s">
        <v>76</v>
      </c>
      <c r="H21" s="134" t="s">
        <v>76</v>
      </c>
      <c r="I21" s="134" t="s">
        <v>77</v>
      </c>
      <c r="J21" s="134" t="s">
        <v>77</v>
      </c>
      <c r="K21" s="134" t="s">
        <v>76</v>
      </c>
      <c r="L21" s="134" t="s">
        <v>76</v>
      </c>
      <c r="M21" s="134" t="s">
        <v>76</v>
      </c>
      <c r="N21" s="134" t="s">
        <v>76</v>
      </c>
      <c r="O21" s="134" t="s">
        <v>76</v>
      </c>
      <c r="P21" s="134" t="s">
        <v>76</v>
      </c>
      <c r="Q21" s="134" t="s">
        <v>76</v>
      </c>
      <c r="R21" s="134" t="s">
        <v>76</v>
      </c>
      <c r="S21" s="134" t="s">
        <v>76</v>
      </c>
      <c r="T21" s="134" t="s">
        <v>76</v>
      </c>
      <c r="U21" s="134" t="s">
        <v>76</v>
      </c>
      <c r="V21" s="134" t="s">
        <v>76</v>
      </c>
      <c r="W21" s="134" t="s">
        <v>76</v>
      </c>
      <c r="X21" s="134" t="s">
        <v>76</v>
      </c>
      <c r="Y21" s="135" t="s">
        <v>76</v>
      </c>
    </row>
    <row r="22" spans="1:25" ht="30" x14ac:dyDescent="0.25">
      <c r="A22" s="1" t="s">
        <v>1229</v>
      </c>
      <c r="B22" s="543" t="s">
        <v>130</v>
      </c>
      <c r="C22" s="621" t="s">
        <v>1720</v>
      </c>
      <c r="D22" s="467" t="s">
        <v>1746</v>
      </c>
      <c r="E22" s="614">
        <f t="shared" si="1"/>
        <v>3</v>
      </c>
      <c r="F22" s="134" t="s">
        <v>77</v>
      </c>
      <c r="G22" s="134" t="s">
        <v>77</v>
      </c>
      <c r="H22" s="134" t="s">
        <v>77</v>
      </c>
      <c r="I22" s="134" t="s">
        <v>76</v>
      </c>
      <c r="J22" s="134" t="s">
        <v>76</v>
      </c>
      <c r="K22" s="134" t="s">
        <v>76</v>
      </c>
      <c r="L22" s="134" t="s">
        <v>76</v>
      </c>
      <c r="M22" s="134" t="s">
        <v>76</v>
      </c>
      <c r="N22" s="134" t="s">
        <v>76</v>
      </c>
      <c r="O22" s="134" t="s">
        <v>76</v>
      </c>
      <c r="P22" s="134" t="s">
        <v>76</v>
      </c>
      <c r="Q22" s="134" t="s">
        <v>76</v>
      </c>
      <c r="R22" s="134" t="s">
        <v>76</v>
      </c>
      <c r="S22" s="134" t="s">
        <v>76</v>
      </c>
      <c r="T22" s="134" t="s">
        <v>76</v>
      </c>
      <c r="U22" s="134" t="s">
        <v>76</v>
      </c>
      <c r="V22" s="134" t="s">
        <v>76</v>
      </c>
      <c r="W22" s="134" t="s">
        <v>76</v>
      </c>
      <c r="X22" s="134" t="s">
        <v>76</v>
      </c>
      <c r="Y22" s="135" t="s">
        <v>76</v>
      </c>
    </row>
    <row r="23" spans="1:25" ht="30" x14ac:dyDescent="0.25">
      <c r="A23" s="1" t="s">
        <v>1230</v>
      </c>
      <c r="B23" s="543" t="s">
        <v>131</v>
      </c>
      <c r="C23" s="621" t="s">
        <v>1721</v>
      </c>
      <c r="D23" s="467" t="s">
        <v>1747</v>
      </c>
      <c r="E23" s="614">
        <f t="shared" si="1"/>
        <v>3</v>
      </c>
      <c r="F23" s="134" t="s">
        <v>77</v>
      </c>
      <c r="G23" s="134" t="s">
        <v>77</v>
      </c>
      <c r="H23" s="134" t="s">
        <v>76</v>
      </c>
      <c r="I23" s="134" t="s">
        <v>77</v>
      </c>
      <c r="J23" s="134" t="s">
        <v>76</v>
      </c>
      <c r="K23" s="134" t="s">
        <v>76</v>
      </c>
      <c r="L23" s="134" t="s">
        <v>76</v>
      </c>
      <c r="M23" s="134" t="s">
        <v>76</v>
      </c>
      <c r="N23" s="134" t="s">
        <v>76</v>
      </c>
      <c r="O23" s="134" t="s">
        <v>76</v>
      </c>
      <c r="P23" s="134" t="s">
        <v>76</v>
      </c>
      <c r="Q23" s="134" t="s">
        <v>76</v>
      </c>
      <c r="R23" s="134" t="s">
        <v>76</v>
      </c>
      <c r="S23" s="134" t="s">
        <v>76</v>
      </c>
      <c r="T23" s="134" t="s">
        <v>76</v>
      </c>
      <c r="U23" s="134" t="s">
        <v>76</v>
      </c>
      <c r="V23" s="134" t="s">
        <v>76</v>
      </c>
      <c r="W23" s="134" t="s">
        <v>76</v>
      </c>
      <c r="X23" s="134" t="s">
        <v>76</v>
      </c>
      <c r="Y23" s="135" t="s">
        <v>76</v>
      </c>
    </row>
    <row r="24" spans="1:25" ht="30" x14ac:dyDescent="0.25">
      <c r="A24" s="1" t="s">
        <v>1231</v>
      </c>
      <c r="B24" s="543" t="s">
        <v>132</v>
      </c>
      <c r="C24" s="621" t="s">
        <v>1722</v>
      </c>
      <c r="D24" s="467" t="s">
        <v>1748</v>
      </c>
      <c r="E24" s="614">
        <f t="shared" si="1"/>
        <v>2</v>
      </c>
      <c r="F24" s="134" t="s">
        <v>76</v>
      </c>
      <c r="G24" s="134" t="s">
        <v>76</v>
      </c>
      <c r="H24" s="134" t="s">
        <v>77</v>
      </c>
      <c r="I24" s="134" t="s">
        <v>76</v>
      </c>
      <c r="J24" s="134" t="s">
        <v>77</v>
      </c>
      <c r="K24" s="134" t="s">
        <v>76</v>
      </c>
      <c r="L24" s="134" t="s">
        <v>76</v>
      </c>
      <c r="M24" s="134" t="s">
        <v>76</v>
      </c>
      <c r="N24" s="134" t="s">
        <v>76</v>
      </c>
      <c r="O24" s="134" t="s">
        <v>76</v>
      </c>
      <c r="P24" s="134" t="s">
        <v>76</v>
      </c>
      <c r="Q24" s="134" t="s">
        <v>76</v>
      </c>
      <c r="R24" s="134" t="s">
        <v>76</v>
      </c>
      <c r="S24" s="134" t="s">
        <v>76</v>
      </c>
      <c r="T24" s="134" t="s">
        <v>76</v>
      </c>
      <c r="U24" s="134" t="s">
        <v>76</v>
      </c>
      <c r="V24" s="134" t="s">
        <v>76</v>
      </c>
      <c r="W24" s="134" t="s">
        <v>76</v>
      </c>
      <c r="X24" s="134" t="s">
        <v>76</v>
      </c>
      <c r="Y24" s="135" t="s">
        <v>76</v>
      </c>
    </row>
    <row r="25" spans="1:25" x14ac:dyDescent="0.25">
      <c r="A25" s="1" t="s">
        <v>1232</v>
      </c>
      <c r="B25" s="543" t="s">
        <v>133</v>
      </c>
      <c r="C25" s="621"/>
      <c r="D25" s="467"/>
      <c r="E25" s="614">
        <f t="shared" si="1"/>
        <v>0</v>
      </c>
      <c r="F25" s="134" t="s">
        <v>76</v>
      </c>
      <c r="G25" s="134" t="s">
        <v>76</v>
      </c>
      <c r="H25" s="134" t="s">
        <v>76</v>
      </c>
      <c r="I25" s="134" t="s">
        <v>76</v>
      </c>
      <c r="J25" s="134" t="s">
        <v>76</v>
      </c>
      <c r="K25" s="134" t="s">
        <v>76</v>
      </c>
      <c r="L25" s="134" t="s">
        <v>76</v>
      </c>
      <c r="M25" s="134" t="s">
        <v>76</v>
      </c>
      <c r="N25" s="134" t="s">
        <v>76</v>
      </c>
      <c r="O25" s="134" t="s">
        <v>76</v>
      </c>
      <c r="P25" s="134" t="s">
        <v>76</v>
      </c>
      <c r="Q25" s="134" t="s">
        <v>76</v>
      </c>
      <c r="R25" s="134" t="s">
        <v>76</v>
      </c>
      <c r="S25" s="134" t="s">
        <v>76</v>
      </c>
      <c r="T25" s="134" t="s">
        <v>76</v>
      </c>
      <c r="U25" s="134" t="s">
        <v>76</v>
      </c>
      <c r="V25" s="134" t="s">
        <v>76</v>
      </c>
      <c r="W25" s="134" t="s">
        <v>76</v>
      </c>
      <c r="X25" s="134" t="s">
        <v>76</v>
      </c>
      <c r="Y25" s="135" t="s">
        <v>76</v>
      </c>
    </row>
    <row r="26" spans="1:25" x14ac:dyDescent="0.25">
      <c r="A26" s="1" t="s">
        <v>1233</v>
      </c>
      <c r="B26" s="543" t="s">
        <v>134</v>
      </c>
      <c r="C26" s="621"/>
      <c r="D26" s="467"/>
      <c r="E26" s="614">
        <f t="shared" si="1"/>
        <v>0</v>
      </c>
      <c r="F26" s="134" t="s">
        <v>76</v>
      </c>
      <c r="G26" s="134" t="s">
        <v>76</v>
      </c>
      <c r="H26" s="134" t="s">
        <v>76</v>
      </c>
      <c r="I26" s="134" t="s">
        <v>76</v>
      </c>
      <c r="J26" s="134" t="s">
        <v>76</v>
      </c>
      <c r="K26" s="134" t="s">
        <v>76</v>
      </c>
      <c r="L26" s="134" t="s">
        <v>76</v>
      </c>
      <c r="M26" s="134" t="s">
        <v>76</v>
      </c>
      <c r="N26" s="134" t="s">
        <v>76</v>
      </c>
      <c r="O26" s="134" t="s">
        <v>76</v>
      </c>
      <c r="P26" s="134" t="s">
        <v>76</v>
      </c>
      <c r="Q26" s="134" t="s">
        <v>76</v>
      </c>
      <c r="R26" s="134" t="s">
        <v>76</v>
      </c>
      <c r="S26" s="134" t="s">
        <v>76</v>
      </c>
      <c r="T26" s="134" t="s">
        <v>76</v>
      </c>
      <c r="U26" s="134" t="s">
        <v>76</v>
      </c>
      <c r="V26" s="134" t="s">
        <v>76</v>
      </c>
      <c r="W26" s="134" t="s">
        <v>76</v>
      </c>
      <c r="X26" s="134" t="s">
        <v>76</v>
      </c>
      <c r="Y26" s="135" t="s">
        <v>76</v>
      </c>
    </row>
    <row r="27" spans="1:25" x14ac:dyDescent="0.25">
      <c r="A27" s="1" t="s">
        <v>1234</v>
      </c>
      <c r="B27" s="543" t="s">
        <v>135</v>
      </c>
      <c r="C27" s="621"/>
      <c r="D27" s="467"/>
      <c r="E27" s="614">
        <f t="shared" si="1"/>
        <v>0</v>
      </c>
      <c r="F27" s="134" t="s">
        <v>76</v>
      </c>
      <c r="G27" s="134" t="s">
        <v>76</v>
      </c>
      <c r="H27" s="134" t="s">
        <v>76</v>
      </c>
      <c r="I27" s="134" t="s">
        <v>76</v>
      </c>
      <c r="J27" s="134" t="s">
        <v>76</v>
      </c>
      <c r="K27" s="134" t="s">
        <v>76</v>
      </c>
      <c r="L27" s="134" t="s">
        <v>76</v>
      </c>
      <c r="M27" s="134" t="s">
        <v>76</v>
      </c>
      <c r="N27" s="134" t="s">
        <v>76</v>
      </c>
      <c r="O27" s="134" t="s">
        <v>76</v>
      </c>
      <c r="P27" s="134" t="s">
        <v>76</v>
      </c>
      <c r="Q27" s="134" t="s">
        <v>76</v>
      </c>
      <c r="R27" s="134" t="s">
        <v>76</v>
      </c>
      <c r="S27" s="134" t="s">
        <v>76</v>
      </c>
      <c r="T27" s="134" t="s">
        <v>76</v>
      </c>
      <c r="U27" s="134" t="s">
        <v>76</v>
      </c>
      <c r="V27" s="134" t="s">
        <v>76</v>
      </c>
      <c r="W27" s="134" t="s">
        <v>76</v>
      </c>
      <c r="X27" s="134" t="s">
        <v>76</v>
      </c>
      <c r="Y27" s="135" t="s">
        <v>76</v>
      </c>
    </row>
    <row r="28" spans="1:25" x14ac:dyDescent="0.25">
      <c r="A28" s="1" t="s">
        <v>1235</v>
      </c>
      <c r="B28" s="543" t="s">
        <v>136</v>
      </c>
      <c r="C28" s="621"/>
      <c r="D28" s="467"/>
      <c r="E28" s="614">
        <f t="shared" si="1"/>
        <v>0</v>
      </c>
      <c r="F28" s="134" t="s">
        <v>76</v>
      </c>
      <c r="G28" s="134" t="s">
        <v>76</v>
      </c>
      <c r="H28" s="134" t="s">
        <v>76</v>
      </c>
      <c r="I28" s="134" t="s">
        <v>76</v>
      </c>
      <c r="J28" s="134" t="s">
        <v>76</v>
      </c>
      <c r="K28" s="134" t="s">
        <v>76</v>
      </c>
      <c r="L28" s="134" t="s">
        <v>76</v>
      </c>
      <c r="M28" s="134" t="s">
        <v>76</v>
      </c>
      <c r="N28" s="134" t="s">
        <v>76</v>
      </c>
      <c r="O28" s="134" t="s">
        <v>76</v>
      </c>
      <c r="P28" s="134" t="s">
        <v>76</v>
      </c>
      <c r="Q28" s="134" t="s">
        <v>76</v>
      </c>
      <c r="R28" s="134" t="s">
        <v>76</v>
      </c>
      <c r="S28" s="134" t="s">
        <v>76</v>
      </c>
      <c r="T28" s="134" t="s">
        <v>76</v>
      </c>
      <c r="U28" s="134" t="s">
        <v>76</v>
      </c>
      <c r="V28" s="134" t="s">
        <v>76</v>
      </c>
      <c r="W28" s="134" t="s">
        <v>76</v>
      </c>
      <c r="X28" s="134" t="s">
        <v>76</v>
      </c>
      <c r="Y28" s="135" t="s">
        <v>76</v>
      </c>
    </row>
    <row r="29" spans="1:25" ht="45" x14ac:dyDescent="0.25">
      <c r="A29" s="1" t="s">
        <v>712</v>
      </c>
      <c r="B29" s="573"/>
      <c r="C29" s="482" t="s">
        <v>137</v>
      </c>
      <c r="D29" s="387" t="s">
        <v>164</v>
      </c>
      <c r="E29" s="515"/>
      <c r="F29" s="33"/>
      <c r="G29" s="33"/>
      <c r="H29" s="33"/>
      <c r="I29" s="33"/>
      <c r="J29" s="33"/>
      <c r="K29" s="33"/>
      <c r="L29" s="33"/>
      <c r="M29" s="33"/>
      <c r="N29" s="33"/>
      <c r="O29" s="33"/>
      <c r="P29" s="33"/>
      <c r="Q29" s="33"/>
      <c r="R29" s="33"/>
      <c r="S29" s="33"/>
      <c r="T29" s="33"/>
      <c r="U29" s="33"/>
      <c r="V29" s="33"/>
      <c r="W29" s="33"/>
      <c r="X29" s="33"/>
      <c r="Y29" s="34"/>
    </row>
    <row r="30" spans="1:25" ht="30" x14ac:dyDescent="0.25">
      <c r="A30" s="1" t="s">
        <v>1236</v>
      </c>
      <c r="B30" s="543" t="s">
        <v>127</v>
      </c>
      <c r="C30" s="621" t="s">
        <v>1723</v>
      </c>
      <c r="D30" s="467" t="s">
        <v>1749</v>
      </c>
      <c r="E30" s="614">
        <f>COUNTIFS($F30:$Y30,"taip")</f>
        <v>3</v>
      </c>
      <c r="F30" s="134" t="s">
        <v>77</v>
      </c>
      <c r="G30" s="134" t="s">
        <v>77</v>
      </c>
      <c r="H30" s="134" t="s">
        <v>77</v>
      </c>
      <c r="I30" s="134" t="s">
        <v>76</v>
      </c>
      <c r="J30" s="134" t="s">
        <v>76</v>
      </c>
      <c r="K30" s="134" t="s">
        <v>76</v>
      </c>
      <c r="L30" s="134" t="s">
        <v>76</v>
      </c>
      <c r="M30" s="134" t="s">
        <v>76</v>
      </c>
      <c r="N30" s="134" t="s">
        <v>76</v>
      </c>
      <c r="O30" s="134" t="s">
        <v>76</v>
      </c>
      <c r="P30" s="134" t="s">
        <v>76</v>
      </c>
      <c r="Q30" s="134" t="s">
        <v>76</v>
      </c>
      <c r="R30" s="134" t="s">
        <v>76</v>
      </c>
      <c r="S30" s="134" t="s">
        <v>76</v>
      </c>
      <c r="T30" s="134" t="s">
        <v>76</v>
      </c>
      <c r="U30" s="134" t="s">
        <v>76</v>
      </c>
      <c r="V30" s="134" t="s">
        <v>76</v>
      </c>
      <c r="W30" s="134" t="s">
        <v>76</v>
      </c>
      <c r="X30" s="134" t="s">
        <v>76</v>
      </c>
      <c r="Y30" s="135" t="s">
        <v>76</v>
      </c>
    </row>
    <row r="31" spans="1:25" ht="30" x14ac:dyDescent="0.25">
      <c r="A31" s="1" t="s">
        <v>1237</v>
      </c>
      <c r="B31" s="543" t="s">
        <v>128</v>
      </c>
      <c r="C31" s="621" t="s">
        <v>1724</v>
      </c>
      <c r="D31" s="467" t="s">
        <v>1750</v>
      </c>
      <c r="E31" s="614">
        <f t="shared" ref="E31:E39" si="2">COUNTIFS($F31:$Y31,"taip")</f>
        <v>2</v>
      </c>
      <c r="F31" s="134" t="s">
        <v>76</v>
      </c>
      <c r="G31" s="134" t="s">
        <v>77</v>
      </c>
      <c r="H31" s="134" t="s">
        <v>76</v>
      </c>
      <c r="I31" s="134" t="s">
        <v>76</v>
      </c>
      <c r="J31" s="134" t="s">
        <v>77</v>
      </c>
      <c r="K31" s="134" t="s">
        <v>76</v>
      </c>
      <c r="L31" s="134" t="s">
        <v>76</v>
      </c>
      <c r="M31" s="134" t="s">
        <v>76</v>
      </c>
      <c r="N31" s="134" t="s">
        <v>76</v>
      </c>
      <c r="O31" s="134" t="s">
        <v>76</v>
      </c>
      <c r="P31" s="134" t="s">
        <v>76</v>
      </c>
      <c r="Q31" s="134" t="s">
        <v>76</v>
      </c>
      <c r="R31" s="134" t="s">
        <v>76</v>
      </c>
      <c r="S31" s="134" t="s">
        <v>76</v>
      </c>
      <c r="T31" s="134" t="s">
        <v>76</v>
      </c>
      <c r="U31" s="134" t="s">
        <v>76</v>
      </c>
      <c r="V31" s="134" t="s">
        <v>76</v>
      </c>
      <c r="W31" s="134" t="s">
        <v>76</v>
      </c>
      <c r="X31" s="134" t="s">
        <v>76</v>
      </c>
      <c r="Y31" s="135" t="s">
        <v>76</v>
      </c>
    </row>
    <row r="32" spans="1:25" ht="30" x14ac:dyDescent="0.25">
      <c r="A32" s="1" t="s">
        <v>1238</v>
      </c>
      <c r="B32" s="543" t="s">
        <v>129</v>
      </c>
      <c r="C32" s="621" t="s">
        <v>1725</v>
      </c>
      <c r="D32" s="467" t="s">
        <v>1751</v>
      </c>
      <c r="E32" s="614">
        <f t="shared" si="2"/>
        <v>4</v>
      </c>
      <c r="F32" s="134" t="s">
        <v>77</v>
      </c>
      <c r="G32" s="134" t="s">
        <v>77</v>
      </c>
      <c r="H32" s="134" t="s">
        <v>77</v>
      </c>
      <c r="I32" s="134" t="s">
        <v>77</v>
      </c>
      <c r="J32" s="134" t="s">
        <v>76</v>
      </c>
      <c r="K32" s="134" t="s">
        <v>76</v>
      </c>
      <c r="L32" s="134" t="s">
        <v>76</v>
      </c>
      <c r="M32" s="134" t="s">
        <v>76</v>
      </c>
      <c r="N32" s="134" t="s">
        <v>76</v>
      </c>
      <c r="O32" s="134" t="s">
        <v>76</v>
      </c>
      <c r="P32" s="134" t="s">
        <v>76</v>
      </c>
      <c r="Q32" s="134" t="s">
        <v>76</v>
      </c>
      <c r="R32" s="134" t="s">
        <v>76</v>
      </c>
      <c r="S32" s="134" t="s">
        <v>76</v>
      </c>
      <c r="T32" s="134" t="s">
        <v>76</v>
      </c>
      <c r="U32" s="134" t="s">
        <v>76</v>
      </c>
      <c r="V32" s="134" t="s">
        <v>76</v>
      </c>
      <c r="W32" s="134" t="s">
        <v>76</v>
      </c>
      <c r="X32" s="134" t="s">
        <v>76</v>
      </c>
      <c r="Y32" s="135" t="s">
        <v>76</v>
      </c>
    </row>
    <row r="33" spans="1:25" ht="30" x14ac:dyDescent="0.25">
      <c r="A33" s="1" t="s">
        <v>1239</v>
      </c>
      <c r="B33" s="543" t="s">
        <v>130</v>
      </c>
      <c r="C33" s="621" t="s">
        <v>1726</v>
      </c>
      <c r="D33" s="467" t="s">
        <v>1752</v>
      </c>
      <c r="E33" s="614">
        <f t="shared" si="2"/>
        <v>3</v>
      </c>
      <c r="F33" s="134" t="s">
        <v>76</v>
      </c>
      <c r="G33" s="134" t="s">
        <v>77</v>
      </c>
      <c r="H33" s="134" t="s">
        <v>76</v>
      </c>
      <c r="I33" s="134" t="s">
        <v>77</v>
      </c>
      <c r="J33" s="134" t="s">
        <v>77</v>
      </c>
      <c r="K33" s="134" t="s">
        <v>76</v>
      </c>
      <c r="L33" s="134" t="s">
        <v>76</v>
      </c>
      <c r="M33" s="134" t="s">
        <v>76</v>
      </c>
      <c r="N33" s="134" t="s">
        <v>76</v>
      </c>
      <c r="O33" s="134" t="s">
        <v>76</v>
      </c>
      <c r="P33" s="134" t="s">
        <v>76</v>
      </c>
      <c r="Q33" s="134" t="s">
        <v>76</v>
      </c>
      <c r="R33" s="134" t="s">
        <v>76</v>
      </c>
      <c r="S33" s="134" t="s">
        <v>76</v>
      </c>
      <c r="T33" s="134" t="s">
        <v>76</v>
      </c>
      <c r="U33" s="134" t="s">
        <v>76</v>
      </c>
      <c r="V33" s="134" t="s">
        <v>76</v>
      </c>
      <c r="W33" s="134" t="s">
        <v>76</v>
      </c>
      <c r="X33" s="134" t="s">
        <v>76</v>
      </c>
      <c r="Y33" s="135" t="s">
        <v>76</v>
      </c>
    </row>
    <row r="34" spans="1:25" ht="30" x14ac:dyDescent="0.25">
      <c r="A34" s="1" t="s">
        <v>1240</v>
      </c>
      <c r="B34" s="543" t="s">
        <v>131</v>
      </c>
      <c r="C34" s="621" t="s">
        <v>1727</v>
      </c>
      <c r="D34" s="467" t="s">
        <v>1753</v>
      </c>
      <c r="E34" s="614">
        <f t="shared" si="2"/>
        <v>3</v>
      </c>
      <c r="F34" s="134" t="s">
        <v>76</v>
      </c>
      <c r="G34" s="134" t="s">
        <v>76</v>
      </c>
      <c r="H34" s="134" t="s">
        <v>77</v>
      </c>
      <c r="I34" s="134" t="s">
        <v>77</v>
      </c>
      <c r="J34" s="134" t="s">
        <v>77</v>
      </c>
      <c r="K34" s="134" t="s">
        <v>76</v>
      </c>
      <c r="L34" s="134" t="s">
        <v>76</v>
      </c>
      <c r="M34" s="134" t="s">
        <v>76</v>
      </c>
      <c r="N34" s="134" t="s">
        <v>76</v>
      </c>
      <c r="O34" s="134" t="s">
        <v>76</v>
      </c>
      <c r="P34" s="134" t="s">
        <v>76</v>
      </c>
      <c r="Q34" s="134" t="s">
        <v>76</v>
      </c>
      <c r="R34" s="134" t="s">
        <v>76</v>
      </c>
      <c r="S34" s="134" t="s">
        <v>76</v>
      </c>
      <c r="T34" s="134" t="s">
        <v>76</v>
      </c>
      <c r="U34" s="134" t="s">
        <v>76</v>
      </c>
      <c r="V34" s="134" t="s">
        <v>76</v>
      </c>
      <c r="W34" s="134" t="s">
        <v>76</v>
      </c>
      <c r="X34" s="134" t="s">
        <v>76</v>
      </c>
      <c r="Y34" s="135" t="s">
        <v>76</v>
      </c>
    </row>
    <row r="35" spans="1:25" ht="30" x14ac:dyDescent="0.25">
      <c r="A35" s="1" t="s">
        <v>1241</v>
      </c>
      <c r="B35" s="543" t="s">
        <v>132</v>
      </c>
      <c r="C35" s="621" t="s">
        <v>1728</v>
      </c>
      <c r="D35" s="467" t="s">
        <v>1754</v>
      </c>
      <c r="E35" s="614">
        <f t="shared" si="2"/>
        <v>3</v>
      </c>
      <c r="F35" s="134" t="s">
        <v>76</v>
      </c>
      <c r="G35" s="134" t="s">
        <v>77</v>
      </c>
      <c r="H35" s="134" t="s">
        <v>77</v>
      </c>
      <c r="I35" s="134" t="s">
        <v>77</v>
      </c>
      <c r="J35" s="134" t="s">
        <v>76</v>
      </c>
      <c r="K35" s="134" t="s">
        <v>76</v>
      </c>
      <c r="L35" s="134" t="s">
        <v>76</v>
      </c>
      <c r="M35" s="134" t="s">
        <v>76</v>
      </c>
      <c r="N35" s="134" t="s">
        <v>76</v>
      </c>
      <c r="O35" s="134" t="s">
        <v>76</v>
      </c>
      <c r="P35" s="134" t="s">
        <v>76</v>
      </c>
      <c r="Q35" s="134" t="s">
        <v>76</v>
      </c>
      <c r="R35" s="134" t="s">
        <v>76</v>
      </c>
      <c r="S35" s="134" t="s">
        <v>76</v>
      </c>
      <c r="T35" s="134" t="s">
        <v>76</v>
      </c>
      <c r="U35" s="134" t="s">
        <v>76</v>
      </c>
      <c r="V35" s="134" t="s">
        <v>76</v>
      </c>
      <c r="W35" s="134" t="s">
        <v>76</v>
      </c>
      <c r="X35" s="134" t="s">
        <v>76</v>
      </c>
      <c r="Y35" s="135" t="s">
        <v>76</v>
      </c>
    </row>
    <row r="36" spans="1:25" ht="30" x14ac:dyDescent="0.25">
      <c r="A36" s="1" t="s">
        <v>1242</v>
      </c>
      <c r="B36" s="543" t="s">
        <v>133</v>
      </c>
      <c r="C36" s="621" t="s">
        <v>1729</v>
      </c>
      <c r="D36" s="467" t="s">
        <v>1755</v>
      </c>
      <c r="E36" s="614">
        <f t="shared" si="2"/>
        <v>3</v>
      </c>
      <c r="F36" s="134" t="s">
        <v>77</v>
      </c>
      <c r="G36" s="134" t="s">
        <v>76</v>
      </c>
      <c r="H36" s="134" t="s">
        <v>77</v>
      </c>
      <c r="I36" s="134" t="s">
        <v>77</v>
      </c>
      <c r="J36" s="134" t="s">
        <v>76</v>
      </c>
      <c r="K36" s="134" t="s">
        <v>76</v>
      </c>
      <c r="L36" s="134" t="s">
        <v>76</v>
      </c>
      <c r="M36" s="134" t="s">
        <v>76</v>
      </c>
      <c r="N36" s="134" t="s">
        <v>76</v>
      </c>
      <c r="O36" s="134" t="s">
        <v>76</v>
      </c>
      <c r="P36" s="134" t="s">
        <v>76</v>
      </c>
      <c r="Q36" s="134" t="s">
        <v>76</v>
      </c>
      <c r="R36" s="134" t="s">
        <v>76</v>
      </c>
      <c r="S36" s="134" t="s">
        <v>76</v>
      </c>
      <c r="T36" s="134" t="s">
        <v>76</v>
      </c>
      <c r="U36" s="134" t="s">
        <v>76</v>
      </c>
      <c r="V36" s="134" t="s">
        <v>76</v>
      </c>
      <c r="W36" s="134" t="s">
        <v>76</v>
      </c>
      <c r="X36" s="134" t="s">
        <v>76</v>
      </c>
      <c r="Y36" s="135" t="s">
        <v>76</v>
      </c>
    </row>
    <row r="37" spans="1:25" x14ac:dyDescent="0.25">
      <c r="A37" s="1" t="s">
        <v>1243</v>
      </c>
      <c r="B37" s="543" t="s">
        <v>134</v>
      </c>
      <c r="C37" s="621"/>
      <c r="D37" s="467"/>
      <c r="E37" s="614">
        <f t="shared" si="2"/>
        <v>0</v>
      </c>
      <c r="F37" s="134" t="s">
        <v>76</v>
      </c>
      <c r="G37" s="134" t="s">
        <v>76</v>
      </c>
      <c r="H37" s="134" t="s">
        <v>76</v>
      </c>
      <c r="I37" s="134" t="s">
        <v>76</v>
      </c>
      <c r="J37" s="134" t="s">
        <v>76</v>
      </c>
      <c r="K37" s="134" t="s">
        <v>76</v>
      </c>
      <c r="L37" s="134" t="s">
        <v>76</v>
      </c>
      <c r="M37" s="134" t="s">
        <v>76</v>
      </c>
      <c r="N37" s="134" t="s">
        <v>76</v>
      </c>
      <c r="O37" s="134" t="s">
        <v>76</v>
      </c>
      <c r="P37" s="134" t="s">
        <v>76</v>
      </c>
      <c r="Q37" s="134" t="s">
        <v>76</v>
      </c>
      <c r="R37" s="134" t="s">
        <v>76</v>
      </c>
      <c r="S37" s="134" t="s">
        <v>76</v>
      </c>
      <c r="T37" s="134" t="s">
        <v>76</v>
      </c>
      <c r="U37" s="134" t="s">
        <v>76</v>
      </c>
      <c r="V37" s="134" t="s">
        <v>76</v>
      </c>
      <c r="W37" s="134" t="s">
        <v>76</v>
      </c>
      <c r="X37" s="134" t="s">
        <v>76</v>
      </c>
      <c r="Y37" s="135" t="s">
        <v>76</v>
      </c>
    </row>
    <row r="38" spans="1:25" x14ac:dyDescent="0.25">
      <c r="A38" s="1" t="s">
        <v>1244</v>
      </c>
      <c r="B38" s="543" t="s">
        <v>135</v>
      </c>
      <c r="C38" s="621"/>
      <c r="D38" s="467"/>
      <c r="E38" s="614">
        <f t="shared" si="2"/>
        <v>0</v>
      </c>
      <c r="F38" s="134" t="s">
        <v>76</v>
      </c>
      <c r="G38" s="134" t="s">
        <v>76</v>
      </c>
      <c r="H38" s="134" t="s">
        <v>76</v>
      </c>
      <c r="I38" s="134" t="s">
        <v>76</v>
      </c>
      <c r="J38" s="134" t="s">
        <v>76</v>
      </c>
      <c r="K38" s="134" t="s">
        <v>76</v>
      </c>
      <c r="L38" s="134" t="s">
        <v>76</v>
      </c>
      <c r="M38" s="134" t="s">
        <v>76</v>
      </c>
      <c r="N38" s="134" t="s">
        <v>76</v>
      </c>
      <c r="O38" s="134" t="s">
        <v>76</v>
      </c>
      <c r="P38" s="134" t="s">
        <v>76</v>
      </c>
      <c r="Q38" s="134" t="s">
        <v>76</v>
      </c>
      <c r="R38" s="134" t="s">
        <v>76</v>
      </c>
      <c r="S38" s="134" t="s">
        <v>76</v>
      </c>
      <c r="T38" s="134" t="s">
        <v>76</v>
      </c>
      <c r="U38" s="134" t="s">
        <v>76</v>
      </c>
      <c r="V38" s="134" t="s">
        <v>76</v>
      </c>
      <c r="W38" s="134" t="s">
        <v>76</v>
      </c>
      <c r="X38" s="134" t="s">
        <v>76</v>
      </c>
      <c r="Y38" s="135" t="s">
        <v>76</v>
      </c>
    </row>
    <row r="39" spans="1:25" x14ac:dyDescent="0.25">
      <c r="A39" s="1" t="s">
        <v>1245</v>
      </c>
      <c r="B39" s="543" t="s">
        <v>136</v>
      </c>
      <c r="C39" s="621"/>
      <c r="D39" s="467"/>
      <c r="E39" s="614">
        <f t="shared" si="2"/>
        <v>0</v>
      </c>
      <c r="F39" s="134" t="s">
        <v>76</v>
      </c>
      <c r="G39" s="134" t="s">
        <v>76</v>
      </c>
      <c r="H39" s="134" t="s">
        <v>76</v>
      </c>
      <c r="I39" s="134" t="s">
        <v>76</v>
      </c>
      <c r="J39" s="134" t="s">
        <v>76</v>
      </c>
      <c r="K39" s="134" t="s">
        <v>76</v>
      </c>
      <c r="L39" s="134" t="s">
        <v>76</v>
      </c>
      <c r="M39" s="134" t="s">
        <v>76</v>
      </c>
      <c r="N39" s="134" t="s">
        <v>76</v>
      </c>
      <c r="O39" s="134" t="s">
        <v>76</v>
      </c>
      <c r="P39" s="134" t="s">
        <v>76</v>
      </c>
      <c r="Q39" s="134" t="s">
        <v>76</v>
      </c>
      <c r="R39" s="134" t="s">
        <v>76</v>
      </c>
      <c r="S39" s="134" t="s">
        <v>76</v>
      </c>
      <c r="T39" s="134" t="s">
        <v>76</v>
      </c>
      <c r="U39" s="134" t="s">
        <v>76</v>
      </c>
      <c r="V39" s="134" t="s">
        <v>76</v>
      </c>
      <c r="W39" s="134" t="s">
        <v>76</v>
      </c>
      <c r="X39" s="134" t="s">
        <v>76</v>
      </c>
      <c r="Y39" s="135" t="s">
        <v>76</v>
      </c>
    </row>
    <row r="40" spans="1:25" ht="45" x14ac:dyDescent="0.25">
      <c r="A40" s="1" t="s">
        <v>713</v>
      </c>
      <c r="B40" s="573"/>
      <c r="C40" s="482" t="s">
        <v>163</v>
      </c>
      <c r="D40" s="387" t="s">
        <v>164</v>
      </c>
      <c r="E40" s="515"/>
      <c r="F40" s="33"/>
      <c r="G40" s="33"/>
      <c r="H40" s="33"/>
      <c r="I40" s="33"/>
      <c r="J40" s="33"/>
      <c r="K40" s="33"/>
      <c r="L40" s="33"/>
      <c r="M40" s="33"/>
      <c r="N40" s="33"/>
      <c r="O40" s="33"/>
      <c r="P40" s="33"/>
      <c r="Q40" s="33"/>
      <c r="R40" s="33"/>
      <c r="S40" s="33"/>
      <c r="T40" s="33"/>
      <c r="U40" s="33"/>
      <c r="V40" s="33"/>
      <c r="W40" s="33"/>
      <c r="X40" s="33"/>
      <c r="Y40" s="34"/>
    </row>
    <row r="41" spans="1:25" ht="30" x14ac:dyDescent="0.25">
      <c r="A41" s="1" t="s">
        <v>1246</v>
      </c>
      <c r="B41" s="615" t="s">
        <v>127</v>
      </c>
      <c r="C41" s="620" t="s">
        <v>1730</v>
      </c>
      <c r="D41" s="468" t="s">
        <v>1756</v>
      </c>
      <c r="E41" s="616">
        <f>COUNTIFS($F41:$Y41,"taip")</f>
        <v>3</v>
      </c>
      <c r="F41" s="134" t="s">
        <v>76</v>
      </c>
      <c r="G41" s="134" t="s">
        <v>76</v>
      </c>
      <c r="H41" s="134" t="s">
        <v>77</v>
      </c>
      <c r="I41" s="134" t="s">
        <v>77</v>
      </c>
      <c r="J41" s="134" t="s">
        <v>77</v>
      </c>
      <c r="K41" s="134" t="s">
        <v>76</v>
      </c>
      <c r="L41" s="134" t="s">
        <v>76</v>
      </c>
      <c r="M41" s="134" t="s">
        <v>76</v>
      </c>
      <c r="N41" s="134" t="s">
        <v>76</v>
      </c>
      <c r="O41" s="134" t="s">
        <v>76</v>
      </c>
      <c r="P41" s="134" t="s">
        <v>76</v>
      </c>
      <c r="Q41" s="134" t="s">
        <v>76</v>
      </c>
      <c r="R41" s="134" t="s">
        <v>76</v>
      </c>
      <c r="S41" s="134" t="s">
        <v>76</v>
      </c>
      <c r="T41" s="134" t="s">
        <v>76</v>
      </c>
      <c r="U41" s="134" t="s">
        <v>76</v>
      </c>
      <c r="V41" s="134" t="s">
        <v>76</v>
      </c>
      <c r="W41" s="134" t="s">
        <v>76</v>
      </c>
      <c r="X41" s="134" t="s">
        <v>76</v>
      </c>
      <c r="Y41" s="135" t="s">
        <v>76</v>
      </c>
    </row>
    <row r="42" spans="1:25" ht="30" x14ac:dyDescent="0.25">
      <c r="A42" s="1" t="s">
        <v>1247</v>
      </c>
      <c r="B42" s="543" t="s">
        <v>128</v>
      </c>
      <c r="C42" s="621" t="s">
        <v>1731</v>
      </c>
      <c r="D42" s="467" t="s">
        <v>1757</v>
      </c>
      <c r="E42" s="614">
        <f t="shared" ref="E42:E50" si="3">COUNTIFS($F42:$Y42,"taip")</f>
        <v>2</v>
      </c>
      <c r="F42" s="134" t="s">
        <v>77</v>
      </c>
      <c r="G42" s="134" t="s">
        <v>76</v>
      </c>
      <c r="H42" s="134" t="s">
        <v>76</v>
      </c>
      <c r="I42" s="134" t="s">
        <v>77</v>
      </c>
      <c r="J42" s="134" t="s">
        <v>76</v>
      </c>
      <c r="K42" s="134" t="s">
        <v>76</v>
      </c>
      <c r="L42" s="134" t="s">
        <v>76</v>
      </c>
      <c r="M42" s="134" t="s">
        <v>76</v>
      </c>
      <c r="N42" s="134" t="s">
        <v>76</v>
      </c>
      <c r="O42" s="134" t="s">
        <v>76</v>
      </c>
      <c r="P42" s="134" t="s">
        <v>76</v>
      </c>
      <c r="Q42" s="134" t="s">
        <v>76</v>
      </c>
      <c r="R42" s="134" t="s">
        <v>76</v>
      </c>
      <c r="S42" s="134" t="s">
        <v>76</v>
      </c>
      <c r="T42" s="134" t="s">
        <v>76</v>
      </c>
      <c r="U42" s="134" t="s">
        <v>76</v>
      </c>
      <c r="V42" s="134" t="s">
        <v>76</v>
      </c>
      <c r="W42" s="134" t="s">
        <v>76</v>
      </c>
      <c r="X42" s="134" t="s">
        <v>76</v>
      </c>
      <c r="Y42" s="135" t="s">
        <v>76</v>
      </c>
    </row>
    <row r="43" spans="1:25" ht="30" x14ac:dyDescent="0.25">
      <c r="A43" s="1" t="s">
        <v>1248</v>
      </c>
      <c r="B43" s="543" t="s">
        <v>129</v>
      </c>
      <c r="C43" s="621" t="s">
        <v>1732</v>
      </c>
      <c r="D43" s="467" t="s">
        <v>1758</v>
      </c>
      <c r="E43" s="614">
        <f t="shared" si="3"/>
        <v>2</v>
      </c>
      <c r="F43" s="134" t="s">
        <v>76</v>
      </c>
      <c r="G43" s="134" t="s">
        <v>76</v>
      </c>
      <c r="H43" s="134" t="s">
        <v>77</v>
      </c>
      <c r="I43" s="134" t="s">
        <v>77</v>
      </c>
      <c r="J43" s="134" t="s">
        <v>76</v>
      </c>
      <c r="K43" s="134" t="s">
        <v>76</v>
      </c>
      <c r="L43" s="134" t="s">
        <v>76</v>
      </c>
      <c r="M43" s="134" t="s">
        <v>76</v>
      </c>
      <c r="N43" s="134" t="s">
        <v>76</v>
      </c>
      <c r="O43" s="134" t="s">
        <v>76</v>
      </c>
      <c r="P43" s="134" t="s">
        <v>76</v>
      </c>
      <c r="Q43" s="134" t="s">
        <v>76</v>
      </c>
      <c r="R43" s="134" t="s">
        <v>76</v>
      </c>
      <c r="S43" s="134" t="s">
        <v>76</v>
      </c>
      <c r="T43" s="134" t="s">
        <v>76</v>
      </c>
      <c r="U43" s="134" t="s">
        <v>76</v>
      </c>
      <c r="V43" s="134" t="s">
        <v>76</v>
      </c>
      <c r="W43" s="134" t="s">
        <v>76</v>
      </c>
      <c r="X43" s="134" t="s">
        <v>76</v>
      </c>
      <c r="Y43" s="135" t="s">
        <v>76</v>
      </c>
    </row>
    <row r="44" spans="1:25" ht="30" x14ac:dyDescent="0.25">
      <c r="A44" s="1" t="s">
        <v>1249</v>
      </c>
      <c r="B44" s="543" t="s">
        <v>130</v>
      </c>
      <c r="C44" s="621" t="s">
        <v>1733</v>
      </c>
      <c r="D44" s="467" t="s">
        <v>1759</v>
      </c>
      <c r="E44" s="614">
        <f t="shared" si="3"/>
        <v>2</v>
      </c>
      <c r="F44" s="134" t="s">
        <v>77</v>
      </c>
      <c r="G44" s="134" t="s">
        <v>76</v>
      </c>
      <c r="H44" s="134" t="s">
        <v>76</v>
      </c>
      <c r="I44" s="134" t="s">
        <v>77</v>
      </c>
      <c r="J44" s="134" t="s">
        <v>76</v>
      </c>
      <c r="K44" s="134" t="s">
        <v>76</v>
      </c>
      <c r="L44" s="134" t="s">
        <v>76</v>
      </c>
      <c r="M44" s="134" t="s">
        <v>76</v>
      </c>
      <c r="N44" s="134" t="s">
        <v>76</v>
      </c>
      <c r="O44" s="134" t="s">
        <v>76</v>
      </c>
      <c r="P44" s="134" t="s">
        <v>76</v>
      </c>
      <c r="Q44" s="134" t="s">
        <v>76</v>
      </c>
      <c r="R44" s="134" t="s">
        <v>76</v>
      </c>
      <c r="S44" s="134" t="s">
        <v>76</v>
      </c>
      <c r="T44" s="134" t="s">
        <v>76</v>
      </c>
      <c r="U44" s="134" t="s">
        <v>76</v>
      </c>
      <c r="V44" s="134" t="s">
        <v>76</v>
      </c>
      <c r="W44" s="134" t="s">
        <v>76</v>
      </c>
      <c r="X44" s="134" t="s">
        <v>76</v>
      </c>
      <c r="Y44" s="135" t="s">
        <v>76</v>
      </c>
    </row>
    <row r="45" spans="1:25" ht="30" x14ac:dyDescent="0.25">
      <c r="A45" s="1" t="s">
        <v>1250</v>
      </c>
      <c r="B45" s="543" t="s">
        <v>131</v>
      </c>
      <c r="C45" s="621" t="s">
        <v>1734</v>
      </c>
      <c r="D45" s="467" t="s">
        <v>1760</v>
      </c>
      <c r="E45" s="614">
        <f t="shared" si="3"/>
        <v>2</v>
      </c>
      <c r="F45" s="134" t="s">
        <v>76</v>
      </c>
      <c r="G45" s="134" t="s">
        <v>77</v>
      </c>
      <c r="H45" s="134" t="s">
        <v>76</v>
      </c>
      <c r="I45" s="134" t="s">
        <v>77</v>
      </c>
      <c r="J45" s="134" t="s">
        <v>76</v>
      </c>
      <c r="K45" s="134" t="s">
        <v>76</v>
      </c>
      <c r="L45" s="134" t="s">
        <v>76</v>
      </c>
      <c r="M45" s="134" t="s">
        <v>76</v>
      </c>
      <c r="N45" s="134" t="s">
        <v>76</v>
      </c>
      <c r="O45" s="134" t="s">
        <v>76</v>
      </c>
      <c r="P45" s="134" t="s">
        <v>76</v>
      </c>
      <c r="Q45" s="134" t="s">
        <v>76</v>
      </c>
      <c r="R45" s="134" t="s">
        <v>76</v>
      </c>
      <c r="S45" s="134" t="s">
        <v>76</v>
      </c>
      <c r="T45" s="134" t="s">
        <v>76</v>
      </c>
      <c r="U45" s="134" t="s">
        <v>76</v>
      </c>
      <c r="V45" s="134" t="s">
        <v>76</v>
      </c>
      <c r="W45" s="134" t="s">
        <v>76</v>
      </c>
      <c r="X45" s="134" t="s">
        <v>76</v>
      </c>
      <c r="Y45" s="135" t="s">
        <v>76</v>
      </c>
    </row>
    <row r="46" spans="1:25" ht="30" x14ac:dyDescent="0.25">
      <c r="A46" s="1" t="s">
        <v>1251</v>
      </c>
      <c r="B46" s="543" t="s">
        <v>132</v>
      </c>
      <c r="C46" s="621" t="s">
        <v>1735</v>
      </c>
      <c r="D46" s="467" t="s">
        <v>1761</v>
      </c>
      <c r="E46" s="614">
        <f t="shared" si="3"/>
        <v>3</v>
      </c>
      <c r="F46" s="134" t="s">
        <v>77</v>
      </c>
      <c r="G46" s="134" t="s">
        <v>76</v>
      </c>
      <c r="H46" s="134" t="s">
        <v>77</v>
      </c>
      <c r="I46" s="134" t="s">
        <v>76</v>
      </c>
      <c r="J46" s="134" t="s">
        <v>77</v>
      </c>
      <c r="K46" s="134" t="s">
        <v>76</v>
      </c>
      <c r="L46" s="134" t="s">
        <v>76</v>
      </c>
      <c r="M46" s="134" t="s">
        <v>76</v>
      </c>
      <c r="N46" s="134" t="s">
        <v>76</v>
      </c>
      <c r="O46" s="134" t="s">
        <v>76</v>
      </c>
      <c r="P46" s="134" t="s">
        <v>76</v>
      </c>
      <c r="Q46" s="134" t="s">
        <v>76</v>
      </c>
      <c r="R46" s="134" t="s">
        <v>76</v>
      </c>
      <c r="S46" s="134" t="s">
        <v>76</v>
      </c>
      <c r="T46" s="134" t="s">
        <v>76</v>
      </c>
      <c r="U46" s="134" t="s">
        <v>76</v>
      </c>
      <c r="V46" s="134" t="s">
        <v>76</v>
      </c>
      <c r="W46" s="134" t="s">
        <v>76</v>
      </c>
      <c r="X46" s="134" t="s">
        <v>76</v>
      </c>
      <c r="Y46" s="135" t="s">
        <v>76</v>
      </c>
    </row>
    <row r="47" spans="1:25" ht="30" x14ac:dyDescent="0.25">
      <c r="A47" s="1" t="s">
        <v>1252</v>
      </c>
      <c r="B47" s="543" t="s">
        <v>133</v>
      </c>
      <c r="C47" s="621" t="s">
        <v>1736</v>
      </c>
      <c r="D47" s="467" t="s">
        <v>1762</v>
      </c>
      <c r="E47" s="614">
        <f t="shared" si="3"/>
        <v>2</v>
      </c>
      <c r="F47" s="134" t="s">
        <v>76</v>
      </c>
      <c r="G47" s="134" t="s">
        <v>76</v>
      </c>
      <c r="H47" s="134" t="s">
        <v>76</v>
      </c>
      <c r="I47" s="134" t="s">
        <v>77</v>
      </c>
      <c r="J47" s="134" t="s">
        <v>77</v>
      </c>
      <c r="K47" s="134" t="s">
        <v>76</v>
      </c>
      <c r="L47" s="134" t="s">
        <v>76</v>
      </c>
      <c r="M47" s="134" t="s">
        <v>76</v>
      </c>
      <c r="N47" s="134" t="s">
        <v>76</v>
      </c>
      <c r="O47" s="134" t="s">
        <v>76</v>
      </c>
      <c r="P47" s="134" t="s">
        <v>76</v>
      </c>
      <c r="Q47" s="134" t="s">
        <v>76</v>
      </c>
      <c r="R47" s="134" t="s">
        <v>76</v>
      </c>
      <c r="S47" s="134" t="s">
        <v>76</v>
      </c>
      <c r="T47" s="134" t="s">
        <v>76</v>
      </c>
      <c r="U47" s="134" t="s">
        <v>76</v>
      </c>
      <c r="V47" s="134" t="s">
        <v>76</v>
      </c>
      <c r="W47" s="134" t="s">
        <v>76</v>
      </c>
      <c r="X47" s="134" t="s">
        <v>76</v>
      </c>
      <c r="Y47" s="135" t="s">
        <v>76</v>
      </c>
    </row>
    <row r="48" spans="1:25" x14ac:dyDescent="0.25">
      <c r="A48" s="1" t="s">
        <v>1253</v>
      </c>
      <c r="B48" s="543" t="s">
        <v>134</v>
      </c>
      <c r="C48" s="621"/>
      <c r="D48" s="467"/>
      <c r="E48" s="614">
        <f t="shared" si="3"/>
        <v>0</v>
      </c>
      <c r="F48" s="134" t="s">
        <v>76</v>
      </c>
      <c r="G48" s="134" t="s">
        <v>76</v>
      </c>
      <c r="H48" s="134" t="s">
        <v>76</v>
      </c>
      <c r="I48" s="134" t="s">
        <v>76</v>
      </c>
      <c r="J48" s="134" t="s">
        <v>76</v>
      </c>
      <c r="K48" s="134" t="s">
        <v>76</v>
      </c>
      <c r="L48" s="134" t="s">
        <v>76</v>
      </c>
      <c r="M48" s="134" t="s">
        <v>76</v>
      </c>
      <c r="N48" s="134" t="s">
        <v>76</v>
      </c>
      <c r="O48" s="134" t="s">
        <v>76</v>
      </c>
      <c r="P48" s="134" t="s">
        <v>76</v>
      </c>
      <c r="Q48" s="134" t="s">
        <v>76</v>
      </c>
      <c r="R48" s="134" t="s">
        <v>76</v>
      </c>
      <c r="S48" s="134" t="s">
        <v>76</v>
      </c>
      <c r="T48" s="134" t="s">
        <v>76</v>
      </c>
      <c r="U48" s="134" t="s">
        <v>76</v>
      </c>
      <c r="V48" s="134" t="s">
        <v>76</v>
      </c>
      <c r="W48" s="134" t="s">
        <v>76</v>
      </c>
      <c r="X48" s="134" t="s">
        <v>76</v>
      </c>
      <c r="Y48" s="135" t="s">
        <v>76</v>
      </c>
    </row>
    <row r="49" spans="1:25" x14ac:dyDescent="0.25">
      <c r="A49" s="1" t="s">
        <v>1254</v>
      </c>
      <c r="B49" s="543" t="s">
        <v>135</v>
      </c>
      <c r="C49" s="621"/>
      <c r="D49" s="467"/>
      <c r="E49" s="614">
        <f t="shared" si="3"/>
        <v>0</v>
      </c>
      <c r="F49" s="134" t="s">
        <v>76</v>
      </c>
      <c r="G49" s="134" t="s">
        <v>76</v>
      </c>
      <c r="H49" s="134" t="s">
        <v>76</v>
      </c>
      <c r="I49" s="134" t="s">
        <v>76</v>
      </c>
      <c r="J49" s="134" t="s">
        <v>76</v>
      </c>
      <c r="K49" s="134" t="s">
        <v>76</v>
      </c>
      <c r="L49" s="134" t="s">
        <v>76</v>
      </c>
      <c r="M49" s="134" t="s">
        <v>76</v>
      </c>
      <c r="N49" s="134" t="s">
        <v>76</v>
      </c>
      <c r="O49" s="134" t="s">
        <v>76</v>
      </c>
      <c r="P49" s="134" t="s">
        <v>76</v>
      </c>
      <c r="Q49" s="134" t="s">
        <v>76</v>
      </c>
      <c r="R49" s="134" t="s">
        <v>76</v>
      </c>
      <c r="S49" s="134" t="s">
        <v>76</v>
      </c>
      <c r="T49" s="134" t="s">
        <v>76</v>
      </c>
      <c r="U49" s="134" t="s">
        <v>76</v>
      </c>
      <c r="V49" s="134" t="s">
        <v>76</v>
      </c>
      <c r="W49" s="134" t="s">
        <v>76</v>
      </c>
      <c r="X49" s="134" t="s">
        <v>76</v>
      </c>
      <c r="Y49" s="135" t="s">
        <v>76</v>
      </c>
    </row>
    <row r="50" spans="1:25" ht="15.75" thickBot="1" x14ac:dyDescent="0.3">
      <c r="A50" s="1" t="s">
        <v>1255</v>
      </c>
      <c r="B50" s="545" t="s">
        <v>136</v>
      </c>
      <c r="C50" s="622"/>
      <c r="D50" s="617"/>
      <c r="E50" s="618">
        <f t="shared" si="3"/>
        <v>0</v>
      </c>
      <c r="F50" s="136" t="s">
        <v>76</v>
      </c>
      <c r="G50" s="136" t="s">
        <v>76</v>
      </c>
      <c r="H50" s="136" t="s">
        <v>76</v>
      </c>
      <c r="I50" s="136" t="s">
        <v>76</v>
      </c>
      <c r="J50" s="136" t="s">
        <v>76</v>
      </c>
      <c r="K50" s="136" t="s">
        <v>76</v>
      </c>
      <c r="L50" s="136" t="s">
        <v>76</v>
      </c>
      <c r="M50" s="136" t="s">
        <v>76</v>
      </c>
      <c r="N50" s="136" t="s">
        <v>76</v>
      </c>
      <c r="O50" s="136" t="s">
        <v>76</v>
      </c>
      <c r="P50" s="136" t="s">
        <v>76</v>
      </c>
      <c r="Q50" s="136" t="s">
        <v>76</v>
      </c>
      <c r="R50" s="136" t="s">
        <v>76</v>
      </c>
      <c r="S50" s="136" t="s">
        <v>76</v>
      </c>
      <c r="T50" s="136" t="s">
        <v>76</v>
      </c>
      <c r="U50" s="136" t="s">
        <v>76</v>
      </c>
      <c r="V50" s="136" t="s">
        <v>76</v>
      </c>
      <c r="W50" s="136" t="s">
        <v>76</v>
      </c>
      <c r="X50" s="136" t="s">
        <v>76</v>
      </c>
      <c r="Y50" s="137" t="s">
        <v>76</v>
      </c>
    </row>
    <row r="52" spans="1:25" x14ac:dyDescent="0.25">
      <c r="E52" s="13"/>
    </row>
    <row r="53" spans="1:25" x14ac:dyDescent="0.25">
      <c r="B53" s="1"/>
      <c r="C53" s="600" t="s">
        <v>1474</v>
      </c>
      <c r="E53" s="13"/>
    </row>
    <row r="54" spans="1:25" x14ac:dyDescent="0.25">
      <c r="B54" s="1">
        <v>1</v>
      </c>
      <c r="C54" s="388" t="s">
        <v>1624</v>
      </c>
      <c r="E54" s="13"/>
    </row>
    <row r="55" spans="1:25" ht="45" x14ac:dyDescent="0.25">
      <c r="B55" s="1">
        <v>2</v>
      </c>
      <c r="C55" s="312" t="s">
        <v>1479</v>
      </c>
      <c r="E55" s="13"/>
    </row>
    <row r="56" spans="1:25" x14ac:dyDescent="0.25">
      <c r="B56" s="1">
        <v>3</v>
      </c>
      <c r="C56" s="312" t="s">
        <v>1326</v>
      </c>
      <c r="E56" s="13"/>
    </row>
    <row r="57" spans="1:25" ht="30" x14ac:dyDescent="0.25">
      <c r="B57" s="1">
        <v>4</v>
      </c>
      <c r="C57" s="312" t="s">
        <v>1327</v>
      </c>
      <c r="E57" s="13"/>
    </row>
    <row r="58" spans="1:25" ht="30" x14ac:dyDescent="0.25">
      <c r="B58" s="1">
        <v>5</v>
      </c>
      <c r="C58" s="312" t="s">
        <v>1328</v>
      </c>
    </row>
    <row r="59" spans="1:25" ht="90" x14ac:dyDescent="0.25">
      <c r="B59" s="1">
        <v>6</v>
      </c>
      <c r="C59" s="312" t="s">
        <v>1478</v>
      </c>
      <c r="D59" s="156"/>
      <c r="E59" s="17"/>
    </row>
    <row r="60" spans="1:25" ht="135" x14ac:dyDescent="0.25">
      <c r="B60" s="13">
        <v>7</v>
      </c>
      <c r="C60" s="312" t="s">
        <v>1678</v>
      </c>
    </row>
  </sheetData>
  <sheetProtection algorithmName="SHA-512" hashValue="O26NbNQYlUzDTDphVh+z7h2E6Cgw+3MV7LAkuUJVC/J9P5ewlKfHS4HRBwIdG/JQ0XN704uOa5KYzDo0av660A==" saltValue="XJoAyB3QpYVHNpOWkjvZsA==" spinCount="100000" sheet="1" objects="1" scenarios="1"/>
  <phoneticPr fontId="8" type="noConversion"/>
  <dataValidations count="1">
    <dataValidation type="textLength" allowBlank="1" showInputMessage="1" showErrorMessage="1" prompt="Maksimalus simbolių skaičius - 150." sqref="C8:C17 C19:C28 C30:C39 C41:C50" xr:uid="{00000000-0002-0000-0200-000000000000}">
      <formula1>0</formula1>
      <formula2>150</formula2>
    </dataValidation>
  </dataValidations>
  <pageMargins left="0.70866141732283472" right="0.70866141732283472" top="0.74803149606299213" bottom="0.74803149606299213" header="0.31496062992125984" footer="0.31496062992125984"/>
  <pageSetup paperSize="9" scale="75" orientation="landscape" horizontalDpi="4294967293" verticalDpi="0" r:id="rId1"/>
  <rowBreaks count="1" manualBreakCount="1">
    <brk id="28" max="16383" man="1"/>
  </rowBreaks>
  <colBreaks count="1" manualBreakCount="1">
    <brk id="7" max="49" man="1"/>
  </colBreaks>
  <extLst>
    <ext xmlns:x14="http://schemas.microsoft.com/office/spreadsheetml/2009/9/main" uri="{CCE6A557-97BC-4b89-ADB6-D9C93CAAB3DF}">
      <x14:dataValidations xmlns:xm="http://schemas.microsoft.com/office/excel/2006/main" count="1">
        <x14:dataValidation type="list" allowBlank="1" showInputMessage="1" showErrorMessage="1" xr:uid="{6BC37B1E-2544-4B39-A5A1-55DC5294B605}">
          <x14:formula1>
            <xm:f>Sąrašai!$A$23:$A$24</xm:f>
          </x14:formula1>
          <xm:sqref>F8:Y17 F41:Y50 F30:Y39 F19:Y28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4"/>
  <sheetViews>
    <sheetView zoomScaleNormal="100" workbookViewId="0">
      <selection activeCell="F16" sqref="F16"/>
    </sheetView>
  </sheetViews>
  <sheetFormatPr defaultColWidth="9.140625" defaultRowHeight="15" x14ac:dyDescent="0.25"/>
  <cols>
    <col min="1" max="1" width="8.5703125" style="13" customWidth="1"/>
    <col min="2" max="2" width="10.5703125" style="13" customWidth="1"/>
    <col min="3" max="3" width="75.5703125" style="13" customWidth="1"/>
    <col min="4" max="16384" width="9.140625" style="13"/>
  </cols>
  <sheetData>
    <row r="1" spans="1:5" s="38" customFormat="1" ht="18.75" x14ac:dyDescent="0.25">
      <c r="A1" s="36" t="s">
        <v>11</v>
      </c>
      <c r="B1" s="36" t="s">
        <v>399</v>
      </c>
      <c r="C1" s="36"/>
    </row>
    <row r="2" spans="1:5" x14ac:dyDescent="0.25">
      <c r="A2" s="1"/>
      <c r="B2" s="1"/>
      <c r="C2" s="1"/>
    </row>
    <row r="3" spans="1:5" x14ac:dyDescent="0.25">
      <c r="A3" s="1"/>
      <c r="B3" s="140" t="s">
        <v>1272</v>
      </c>
      <c r="C3" s="205" t="str">
        <f>'1'!C8</f>
        <v>ALYT</v>
      </c>
    </row>
    <row r="4" spans="1:5" customFormat="1" ht="15.75" thickBot="1" x14ac:dyDescent="0.3"/>
    <row r="5" spans="1:5" x14ac:dyDescent="0.25">
      <c r="A5" s="1"/>
      <c r="B5" s="318">
        <v>1</v>
      </c>
      <c r="C5" s="321">
        <v>2</v>
      </c>
    </row>
    <row r="6" spans="1:5" ht="30" x14ac:dyDescent="0.25">
      <c r="A6" s="1"/>
      <c r="B6" s="362" t="s">
        <v>75</v>
      </c>
      <c r="C6" s="542" t="s">
        <v>26</v>
      </c>
      <c r="E6" s="138"/>
    </row>
    <row r="7" spans="1:5" ht="30" x14ac:dyDescent="0.25">
      <c r="A7" s="1" t="s">
        <v>12</v>
      </c>
      <c r="B7" s="543" t="s">
        <v>55</v>
      </c>
      <c r="C7" s="544" t="s">
        <v>1765</v>
      </c>
      <c r="E7" s="43"/>
    </row>
    <row r="8" spans="1:5" ht="30" x14ac:dyDescent="0.25">
      <c r="A8" s="1" t="s">
        <v>13</v>
      </c>
      <c r="B8" s="543" t="s">
        <v>56</v>
      </c>
      <c r="C8" s="544" t="s">
        <v>1766</v>
      </c>
      <c r="E8" s="43"/>
    </row>
    <row r="9" spans="1:5" ht="30" x14ac:dyDescent="0.25">
      <c r="A9" s="1" t="s">
        <v>14</v>
      </c>
      <c r="B9" s="543" t="s">
        <v>57</v>
      </c>
      <c r="C9" s="544" t="s">
        <v>1767</v>
      </c>
      <c r="E9" s="43"/>
    </row>
    <row r="10" spans="1:5" ht="30" x14ac:dyDescent="0.25">
      <c r="A10" s="1" t="s">
        <v>165</v>
      </c>
      <c r="B10" s="543" t="s">
        <v>58</v>
      </c>
      <c r="C10" s="544" t="s">
        <v>1768</v>
      </c>
      <c r="E10" s="43"/>
    </row>
    <row r="11" spans="1:5" ht="30" x14ac:dyDescent="0.25">
      <c r="A11" s="1" t="s">
        <v>1200</v>
      </c>
      <c r="B11" s="543" t="s">
        <v>59</v>
      </c>
      <c r="C11" s="544" t="s">
        <v>1769</v>
      </c>
      <c r="E11" s="43"/>
    </row>
    <row r="12" spans="1:5" x14ac:dyDescent="0.25">
      <c r="A12" s="1" t="s">
        <v>1201</v>
      </c>
      <c r="B12" s="543" t="s">
        <v>60</v>
      </c>
      <c r="C12" s="544"/>
      <c r="E12" s="43"/>
    </row>
    <row r="13" spans="1:5" x14ac:dyDescent="0.25">
      <c r="A13" s="1" t="s">
        <v>1202</v>
      </c>
      <c r="B13" s="543" t="s">
        <v>61</v>
      </c>
      <c r="C13" s="544"/>
      <c r="E13" s="43"/>
    </row>
    <row r="14" spans="1:5" x14ac:dyDescent="0.25">
      <c r="A14" s="1" t="s">
        <v>1203</v>
      </c>
      <c r="B14" s="543" t="s">
        <v>62</v>
      </c>
      <c r="C14" s="544"/>
      <c r="E14" s="43"/>
    </row>
    <row r="15" spans="1:5" x14ac:dyDescent="0.25">
      <c r="A15" s="1" t="s">
        <v>1204</v>
      </c>
      <c r="B15" s="543" t="s">
        <v>63</v>
      </c>
      <c r="C15" s="544"/>
      <c r="E15" s="43"/>
    </row>
    <row r="16" spans="1:5" x14ac:dyDescent="0.25">
      <c r="A16" s="1" t="s">
        <v>1205</v>
      </c>
      <c r="B16" s="543" t="s">
        <v>64</v>
      </c>
      <c r="C16" s="544"/>
      <c r="E16" s="43"/>
    </row>
    <row r="17" spans="1:3" x14ac:dyDescent="0.25">
      <c r="A17" s="1" t="s">
        <v>1206</v>
      </c>
      <c r="B17" s="543" t="s">
        <v>65</v>
      </c>
      <c r="C17" s="544"/>
    </row>
    <row r="18" spans="1:3" x14ac:dyDescent="0.25">
      <c r="A18" s="1" t="s">
        <v>1207</v>
      </c>
      <c r="B18" s="543" t="s">
        <v>66</v>
      </c>
      <c r="C18" s="544"/>
    </row>
    <row r="19" spans="1:3" x14ac:dyDescent="0.25">
      <c r="A19" s="1" t="s">
        <v>1208</v>
      </c>
      <c r="B19" s="543" t="s">
        <v>67</v>
      </c>
      <c r="C19" s="544"/>
    </row>
    <row r="20" spans="1:3" x14ac:dyDescent="0.25">
      <c r="A20" s="1" t="s">
        <v>1209</v>
      </c>
      <c r="B20" s="543" t="s">
        <v>68</v>
      </c>
      <c r="C20" s="544"/>
    </row>
    <row r="21" spans="1:3" x14ac:dyDescent="0.25">
      <c r="A21" s="1" t="s">
        <v>1210</v>
      </c>
      <c r="B21" s="543" t="s">
        <v>69</v>
      </c>
      <c r="C21" s="544"/>
    </row>
    <row r="22" spans="1:3" x14ac:dyDescent="0.25">
      <c r="A22" s="1" t="s">
        <v>1211</v>
      </c>
      <c r="B22" s="543" t="s">
        <v>70</v>
      </c>
      <c r="C22" s="544"/>
    </row>
    <row r="23" spans="1:3" x14ac:dyDescent="0.25">
      <c r="A23" s="1" t="s">
        <v>1212</v>
      </c>
      <c r="B23" s="543" t="s">
        <v>71</v>
      </c>
      <c r="C23" s="544"/>
    </row>
    <row r="24" spans="1:3" x14ac:dyDescent="0.25">
      <c r="A24" s="1" t="s">
        <v>1213</v>
      </c>
      <c r="B24" s="543" t="s">
        <v>72</v>
      </c>
      <c r="C24" s="544"/>
    </row>
    <row r="25" spans="1:3" x14ac:dyDescent="0.25">
      <c r="A25" s="1" t="s">
        <v>1214</v>
      </c>
      <c r="B25" s="543" t="s">
        <v>73</v>
      </c>
      <c r="C25" s="544"/>
    </row>
    <row r="26" spans="1:3" ht="15.75" thickBot="1" x14ac:dyDescent="0.3">
      <c r="A26" s="1" t="s">
        <v>1215</v>
      </c>
      <c r="B26" s="545" t="s">
        <v>74</v>
      </c>
      <c r="C26" s="546"/>
    </row>
    <row r="29" spans="1:3" x14ac:dyDescent="0.25">
      <c r="B29" s="1"/>
      <c r="C29" s="360" t="s">
        <v>1480</v>
      </c>
    </row>
    <row r="30" spans="1:3" ht="30" x14ac:dyDescent="0.25">
      <c r="B30" s="1">
        <v>1</v>
      </c>
      <c r="C30" s="335" t="s">
        <v>1484</v>
      </c>
    </row>
    <row r="31" spans="1:3" ht="45" x14ac:dyDescent="0.25">
      <c r="B31" s="1">
        <v>2</v>
      </c>
      <c r="C31" s="335" t="s">
        <v>1483</v>
      </c>
    </row>
    <row r="32" spans="1:3" ht="30" x14ac:dyDescent="0.25">
      <c r="B32" s="1">
        <v>3</v>
      </c>
      <c r="C32" s="335" t="s">
        <v>1485</v>
      </c>
    </row>
    <row r="33" spans="2:3" ht="165" x14ac:dyDescent="0.25">
      <c r="B33" s="1">
        <v>4</v>
      </c>
      <c r="C33" s="335" t="s">
        <v>1599</v>
      </c>
    </row>
    <row r="34" spans="2:3" ht="30" x14ac:dyDescent="0.25">
      <c r="B34" s="13">
        <v>5</v>
      </c>
      <c r="C34" s="335" t="s">
        <v>1654</v>
      </c>
    </row>
  </sheetData>
  <sheetProtection algorithmName="SHA-512" hashValue="ItRUxq0Hw/4ZFZyvkrNh9YSox5hFsQpxY0BdGp5rvLutqg5+qzGwTpcex5/3kb89qtAU25i/37+XDsajUV49FQ==" saltValue="nYOtEwROs8cSC6deKVxD/A==" spinCount="100000" sheet="1" objects="1" scenarios="1"/>
  <phoneticPr fontId="8" type="noConversion"/>
  <dataValidations count="1">
    <dataValidation type="textLength" allowBlank="1" showInputMessage="1" showErrorMessage="1" prompt="Rekomenduojamas simbolių skaičius - 70, maksimalus - 150." sqref="C7:C26" xr:uid="{00000000-0002-0000-0300-000000000000}">
      <formula1>0</formula1>
      <formula2>150</formula2>
    </dataValidation>
  </dataValidations>
  <pageMargins left="0.7" right="0.7" top="0.75" bottom="0.75" header="0.3" footer="0.3"/>
  <pageSetup paperSize="9" scale="91"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X30"/>
  <sheetViews>
    <sheetView zoomScaleNormal="100" workbookViewId="0">
      <pane xSplit="3" ySplit="7" topLeftCell="D8" activePane="bottomRight" state="frozen"/>
      <selection pane="topRight"/>
      <selection pane="bottomLeft"/>
      <selection pane="bottomRight" activeCell="D12" sqref="D12"/>
    </sheetView>
  </sheetViews>
  <sheetFormatPr defaultColWidth="6.5703125" defaultRowHeight="15" x14ac:dyDescent="0.25"/>
  <cols>
    <col min="1" max="1" width="8.5703125" style="2" customWidth="1"/>
    <col min="2" max="3" width="50.5703125" style="1" customWidth="1"/>
    <col min="4" max="4" width="50.5703125" style="41" customWidth="1"/>
    <col min="5" max="24" width="50.5703125" style="2" customWidth="1"/>
    <col min="25" max="16384" width="6.5703125" style="1"/>
  </cols>
  <sheetData>
    <row r="1" spans="1:24" s="42" customFormat="1" ht="18.75" x14ac:dyDescent="0.25">
      <c r="A1" s="116" t="s">
        <v>15</v>
      </c>
      <c r="B1" s="44" t="s">
        <v>25</v>
      </c>
      <c r="C1" s="44"/>
      <c r="D1" s="225"/>
      <c r="E1" s="116"/>
      <c r="F1" s="116"/>
      <c r="G1" s="116"/>
      <c r="H1" s="116"/>
      <c r="I1" s="116"/>
      <c r="J1" s="116"/>
      <c r="K1" s="116"/>
      <c r="L1" s="116"/>
      <c r="M1" s="116"/>
      <c r="N1" s="116"/>
      <c r="O1" s="116"/>
      <c r="P1" s="116"/>
      <c r="Q1" s="116"/>
      <c r="R1" s="116"/>
      <c r="S1" s="116"/>
      <c r="T1" s="116"/>
      <c r="U1" s="116"/>
      <c r="V1" s="116"/>
      <c r="W1" s="116"/>
      <c r="X1" s="116"/>
    </row>
    <row r="3" spans="1:24" s="13" customFormat="1" x14ac:dyDescent="0.25">
      <c r="A3" s="1"/>
      <c r="B3" s="140" t="s">
        <v>1272</v>
      </c>
      <c r="C3" s="140"/>
      <c r="D3" s="205" t="str">
        <f>'1'!C8</f>
        <v>ALYT</v>
      </c>
    </row>
    <row r="4" spans="1:24" customFormat="1" x14ac:dyDescent="0.25">
      <c r="D4" s="41"/>
    </row>
    <row r="5" spans="1:24" x14ac:dyDescent="0.25">
      <c r="B5" s="224">
        <v>1</v>
      </c>
      <c r="C5" s="223" t="s">
        <v>1486</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c r="X5" s="1"/>
    </row>
    <row r="6" spans="1:24" ht="60" x14ac:dyDescent="0.25">
      <c r="A6" s="139"/>
      <c r="B6" s="128"/>
      <c r="C6" s="469" t="s">
        <v>1299</v>
      </c>
      <c r="D6" s="117" t="s">
        <v>55</v>
      </c>
      <c r="E6" s="117" t="s">
        <v>56</v>
      </c>
      <c r="F6" s="117" t="s">
        <v>57</v>
      </c>
      <c r="G6" s="117" t="s">
        <v>58</v>
      </c>
      <c r="H6" s="117" t="s">
        <v>59</v>
      </c>
      <c r="I6" s="117" t="s">
        <v>60</v>
      </c>
      <c r="J6" s="117" t="s">
        <v>61</v>
      </c>
      <c r="K6" s="117" t="s">
        <v>62</v>
      </c>
      <c r="L6" s="117" t="s">
        <v>63</v>
      </c>
      <c r="M6" s="117" t="s">
        <v>64</v>
      </c>
      <c r="N6" s="117" t="s">
        <v>65</v>
      </c>
      <c r="O6" s="117" t="s">
        <v>66</v>
      </c>
      <c r="P6" s="117" t="s">
        <v>67</v>
      </c>
      <c r="Q6" s="117" t="s">
        <v>68</v>
      </c>
      <c r="R6" s="117" t="s">
        <v>69</v>
      </c>
      <c r="S6" s="117" t="s">
        <v>70</v>
      </c>
      <c r="T6" s="117" t="s">
        <v>71</v>
      </c>
      <c r="U6" s="117" t="s">
        <v>72</v>
      </c>
      <c r="V6" s="117" t="s">
        <v>73</v>
      </c>
      <c r="W6" s="117" t="s">
        <v>74</v>
      </c>
      <c r="X6" s="1"/>
    </row>
    <row r="7" spans="1:24" ht="60" x14ac:dyDescent="0.25">
      <c r="A7" s="2" t="s">
        <v>16</v>
      </c>
      <c r="B7" s="124" t="s">
        <v>26</v>
      </c>
      <c r="C7" s="469" t="s">
        <v>1297</v>
      </c>
      <c r="D7" s="141" t="str">
        <f>'2'!F7</f>
        <v>Įvairinti ir pagerinti sveikatinimo paslaugas, plėtoti verslo paslaugas sanatorijoms, stambesniems sveikatinimo ir turizmo paslaugų teikėjams</v>
      </c>
      <c r="E7" s="141" t="str">
        <f>'2'!G7</f>
        <v>Atrasti turizmo ir sveikatos paslaugoms patrauklius objektus, integruojant gamtos ir kultūros išteklius sukurti vertingus produktus turizmo rinkai</v>
      </c>
      <c r="F7" s="141" t="str">
        <f>'2'!H7</f>
        <v>Teminių kaimų ir labiau vietos gyventojų bei turistų poreikius atliepiančių paslaugų kūrimas, turizmo maršrutų, vietos produktų populiarinimas</v>
      </c>
      <c r="G7" s="141" t="str">
        <f>'2'!I7</f>
        <v xml:space="preserve">Diegiant žaliuosius sprendimus išsaugoti gamtos išteklius ir kultūros paveldą, pagerinti turizmo infrastruktūrą, ugdyti kaimo bendruomenės sumanumą  </v>
      </c>
      <c r="H7" s="141" t="str">
        <f>'2'!J7</f>
        <v>Jaunimo įtraukimas į kaimo bendruomenės veiklas, verslumo  ugdymas ir veiklų skatinančių tvarumą ir sveiką gyvenseną organizavimas</v>
      </c>
      <c r="I7" s="141">
        <f>'2'!K7</f>
        <v>0</v>
      </c>
      <c r="J7" s="141">
        <f>'2'!L7</f>
        <v>0</v>
      </c>
      <c r="K7" s="141">
        <f>'2'!M7</f>
        <v>0</v>
      </c>
      <c r="L7" s="141">
        <f>'2'!N7</f>
        <v>0</v>
      </c>
      <c r="M7" s="141">
        <f>'2'!O7</f>
        <v>0</v>
      </c>
      <c r="N7" s="141">
        <f>'2'!P7</f>
        <v>0</v>
      </c>
      <c r="O7" s="141">
        <f>'2'!Q7</f>
        <v>0</v>
      </c>
      <c r="P7" s="141">
        <f>'2'!R7</f>
        <v>0</v>
      </c>
      <c r="Q7" s="141">
        <f>'2'!S7</f>
        <v>0</v>
      </c>
      <c r="R7" s="141">
        <f>'2'!T7</f>
        <v>0</v>
      </c>
      <c r="S7" s="141">
        <f>'2'!U7</f>
        <v>0</v>
      </c>
      <c r="T7" s="141">
        <f>'2'!V7</f>
        <v>0</v>
      </c>
      <c r="U7" s="141">
        <f>'2'!W7</f>
        <v>0</v>
      </c>
      <c r="V7" s="141">
        <f>'2'!X7</f>
        <v>0</v>
      </c>
      <c r="W7" s="141">
        <f>'2'!Y7</f>
        <v>0</v>
      </c>
      <c r="X7" s="1"/>
    </row>
    <row r="8" spans="1:24" ht="165" x14ac:dyDescent="0.25">
      <c r="A8" s="2" t="s">
        <v>17</v>
      </c>
      <c r="B8" s="124" t="s">
        <v>262</v>
      </c>
      <c r="C8" s="469" t="s">
        <v>1308</v>
      </c>
      <c r="D8" s="145" t="s">
        <v>1770</v>
      </c>
      <c r="E8" s="145" t="s">
        <v>1776</v>
      </c>
      <c r="F8" s="145" t="s">
        <v>1780</v>
      </c>
      <c r="G8" s="145" t="s">
        <v>1784</v>
      </c>
      <c r="H8" s="145" t="s">
        <v>1790</v>
      </c>
      <c r="I8" s="145"/>
      <c r="J8" s="145"/>
      <c r="K8" s="145"/>
      <c r="L8" s="145"/>
      <c r="M8" s="145"/>
      <c r="N8" s="145"/>
      <c r="O8" s="145"/>
      <c r="P8" s="145"/>
      <c r="Q8" s="145"/>
      <c r="R8" s="145"/>
      <c r="S8" s="145"/>
      <c r="T8" s="145"/>
      <c r="U8" s="145"/>
      <c r="V8" s="145"/>
      <c r="W8" s="145"/>
      <c r="X8" s="1"/>
    </row>
    <row r="9" spans="1:24" ht="90" x14ac:dyDescent="0.25">
      <c r="A9" s="2" t="s">
        <v>79</v>
      </c>
      <c r="B9" s="124" t="s">
        <v>263</v>
      </c>
      <c r="C9" s="469" t="s">
        <v>1303</v>
      </c>
      <c r="D9" s="145" t="s">
        <v>1771</v>
      </c>
      <c r="E9" s="145" t="s">
        <v>1777</v>
      </c>
      <c r="F9" s="145" t="s">
        <v>1781</v>
      </c>
      <c r="G9" s="145" t="s">
        <v>1785</v>
      </c>
      <c r="H9" s="145" t="s">
        <v>1791</v>
      </c>
      <c r="I9" s="145"/>
      <c r="J9" s="145"/>
      <c r="K9" s="145"/>
      <c r="L9" s="145"/>
      <c r="M9" s="145"/>
      <c r="N9" s="145"/>
      <c r="O9" s="145"/>
      <c r="P9" s="145"/>
      <c r="Q9" s="145"/>
      <c r="R9" s="145"/>
      <c r="S9" s="145"/>
      <c r="T9" s="145"/>
      <c r="U9" s="145"/>
      <c r="V9" s="145"/>
      <c r="W9" s="145"/>
      <c r="X9" s="1"/>
    </row>
    <row r="10" spans="1:24" ht="165" x14ac:dyDescent="0.25">
      <c r="A10" s="2" t="s">
        <v>80</v>
      </c>
      <c r="B10" s="124" t="s">
        <v>365</v>
      </c>
      <c r="C10" s="469" t="s">
        <v>1304</v>
      </c>
      <c r="D10" s="145" t="s">
        <v>1772</v>
      </c>
      <c r="E10" s="145" t="s">
        <v>1778</v>
      </c>
      <c r="F10" s="145" t="s">
        <v>1782</v>
      </c>
      <c r="G10" s="145" t="s">
        <v>1786</v>
      </c>
      <c r="H10" s="145" t="s">
        <v>1792</v>
      </c>
      <c r="I10" s="145"/>
      <c r="J10" s="145"/>
      <c r="K10" s="145"/>
      <c r="L10" s="145"/>
      <c r="M10" s="145"/>
      <c r="N10" s="145"/>
      <c r="O10" s="145"/>
      <c r="P10" s="145"/>
      <c r="Q10" s="145"/>
      <c r="R10" s="145"/>
      <c r="S10" s="145"/>
      <c r="T10" s="145"/>
      <c r="U10" s="145"/>
      <c r="V10" s="145"/>
      <c r="W10" s="145"/>
      <c r="X10" s="1"/>
    </row>
    <row r="11" spans="1:24" ht="150" x14ac:dyDescent="0.25">
      <c r="A11" s="2" t="s">
        <v>81</v>
      </c>
      <c r="B11" s="124" t="s">
        <v>264</v>
      </c>
      <c r="C11" s="469" t="s">
        <v>1305</v>
      </c>
      <c r="D11" s="145" t="s">
        <v>1886</v>
      </c>
      <c r="E11" s="145" t="s">
        <v>1887</v>
      </c>
      <c r="F11" s="145" t="s">
        <v>1888</v>
      </c>
      <c r="G11" s="145" t="s">
        <v>1889</v>
      </c>
      <c r="H11" s="145" t="s">
        <v>1890</v>
      </c>
      <c r="I11" s="145"/>
      <c r="J11" s="145"/>
      <c r="K11" s="145"/>
      <c r="L11" s="145"/>
      <c r="M11" s="145"/>
      <c r="N11" s="145"/>
      <c r="O11" s="145"/>
      <c r="P11" s="145"/>
      <c r="Q11" s="145"/>
      <c r="R11" s="145"/>
      <c r="S11" s="145"/>
      <c r="T11" s="145"/>
      <c r="U11" s="145"/>
      <c r="V11" s="145"/>
      <c r="W11" s="145"/>
      <c r="X11" s="1"/>
    </row>
    <row r="12" spans="1:24" ht="105" x14ac:dyDescent="0.25">
      <c r="A12" s="2" t="s">
        <v>82</v>
      </c>
      <c r="B12" s="124" t="s">
        <v>265</v>
      </c>
      <c r="C12" s="469" t="s">
        <v>1306</v>
      </c>
      <c r="D12" s="145" t="s">
        <v>1773</v>
      </c>
      <c r="E12" s="145" t="s">
        <v>1779</v>
      </c>
      <c r="F12" s="145" t="s">
        <v>1783</v>
      </c>
      <c r="G12" s="145" t="s">
        <v>1787</v>
      </c>
      <c r="H12" s="145" t="s">
        <v>1793</v>
      </c>
      <c r="I12" s="145"/>
      <c r="J12" s="145"/>
      <c r="K12" s="145"/>
      <c r="L12" s="145"/>
      <c r="M12" s="145"/>
      <c r="N12" s="145"/>
      <c r="O12" s="145"/>
      <c r="P12" s="145"/>
      <c r="Q12" s="145"/>
      <c r="R12" s="145"/>
      <c r="S12" s="145"/>
      <c r="T12" s="145"/>
      <c r="U12" s="145"/>
      <c r="V12" s="145"/>
      <c r="W12" s="145"/>
      <c r="X12" s="1"/>
    </row>
    <row r="13" spans="1:24" ht="45" x14ac:dyDescent="0.25">
      <c r="A13" s="2" t="s">
        <v>83</v>
      </c>
      <c r="B13" s="124" t="s">
        <v>255</v>
      </c>
      <c r="C13" s="469" t="s">
        <v>1298</v>
      </c>
      <c r="D13" s="142">
        <f>COUNTIFS('9'!E$8:E$27,"taip")</f>
        <v>5</v>
      </c>
      <c r="E13" s="142">
        <f>COUNTIFS('9'!F$8:F$27,"taip")</f>
        <v>6</v>
      </c>
      <c r="F13" s="142">
        <f>COUNTIFS('9'!G$8:G$27,"taip")</f>
        <v>4</v>
      </c>
      <c r="G13" s="142">
        <f>COUNTIFS('9'!H$8:H$27,"taip")</f>
        <v>3</v>
      </c>
      <c r="H13" s="142">
        <f>COUNTIFS('9'!I$8:I$27,"taip")</f>
        <v>3</v>
      </c>
      <c r="I13" s="142">
        <f>COUNTIFS('9'!J$8:J$27,"taip")</f>
        <v>0</v>
      </c>
      <c r="J13" s="142">
        <f>COUNTIFS('9'!K$8:K$27,"taip")</f>
        <v>0</v>
      </c>
      <c r="K13" s="142">
        <f>COUNTIFS('9'!L$8:L$27,"taip")</f>
        <v>0</v>
      </c>
      <c r="L13" s="142">
        <f>COUNTIFS('9'!M$8:M$27,"taip")</f>
        <v>0</v>
      </c>
      <c r="M13" s="142">
        <f>COUNTIFS('9'!N$8:N$27,"taip")</f>
        <v>0</v>
      </c>
      <c r="N13" s="142">
        <f>COUNTIFS('9'!O$8:O$27,"taip")</f>
        <v>0</v>
      </c>
      <c r="O13" s="142">
        <f>COUNTIFS('9'!P$8:P$27,"taip")</f>
        <v>0</v>
      </c>
      <c r="P13" s="142">
        <f>COUNTIFS('9'!Q$8:Q$27,"taip")</f>
        <v>0</v>
      </c>
      <c r="Q13" s="142">
        <f>COUNTIFS('9'!R$8:R$27,"taip")</f>
        <v>0</v>
      </c>
      <c r="R13" s="142">
        <f>COUNTIFS('9'!S$8:S$27,"taip")</f>
        <v>0</v>
      </c>
      <c r="S13" s="142">
        <f>COUNTIFS('9'!T$8:T$27,"taip")</f>
        <v>0</v>
      </c>
      <c r="T13" s="142">
        <f>COUNTIFS('9'!U$8:U$27,"taip")</f>
        <v>0</v>
      </c>
      <c r="U13" s="142">
        <f>COUNTIFS('9'!V$8:V$27,"taip")</f>
        <v>0</v>
      </c>
      <c r="V13" s="142">
        <f>COUNTIFS('9'!W$8:W$27,"taip")</f>
        <v>0</v>
      </c>
      <c r="W13" s="142">
        <f>COUNTIFS('9'!X$8:X$27,"taip")</f>
        <v>0</v>
      </c>
      <c r="X13" s="1"/>
    </row>
    <row r="14" spans="1:24" ht="75" x14ac:dyDescent="0.25">
      <c r="A14" s="2" t="s">
        <v>84</v>
      </c>
      <c r="B14" s="125" t="s">
        <v>256</v>
      </c>
      <c r="C14" s="469" t="s">
        <v>1307</v>
      </c>
      <c r="D14" s="143" t="s">
        <v>1774</v>
      </c>
      <c r="E14" s="143" t="s">
        <v>1774</v>
      </c>
      <c r="F14" s="143" t="s">
        <v>1774</v>
      </c>
      <c r="G14" s="143" t="s">
        <v>1788</v>
      </c>
      <c r="H14" s="143" t="s">
        <v>1774</v>
      </c>
      <c r="I14" s="143" t="s">
        <v>1097</v>
      </c>
      <c r="J14" s="143" t="s">
        <v>1097</v>
      </c>
      <c r="K14" s="143" t="s">
        <v>1097</v>
      </c>
      <c r="L14" s="143" t="s">
        <v>1097</v>
      </c>
      <c r="M14" s="143" t="s">
        <v>1097</v>
      </c>
      <c r="N14" s="143" t="s">
        <v>1097</v>
      </c>
      <c r="O14" s="143" t="s">
        <v>1097</v>
      </c>
      <c r="P14" s="143" t="s">
        <v>1097</v>
      </c>
      <c r="Q14" s="143" t="s">
        <v>1097</v>
      </c>
      <c r="R14" s="143" t="s">
        <v>1097</v>
      </c>
      <c r="S14" s="143" t="s">
        <v>1097</v>
      </c>
      <c r="T14" s="143" t="s">
        <v>1097</v>
      </c>
      <c r="U14" s="143" t="s">
        <v>1097</v>
      </c>
      <c r="V14" s="143" t="s">
        <v>1097</v>
      </c>
      <c r="W14" s="143" t="s">
        <v>1097</v>
      </c>
      <c r="X14" s="1"/>
    </row>
    <row r="15" spans="1:24" ht="30" x14ac:dyDescent="0.25">
      <c r="A15" s="2" t="s">
        <v>85</v>
      </c>
      <c r="B15" s="125" t="s">
        <v>257</v>
      </c>
      <c r="C15" s="469" t="s">
        <v>1300</v>
      </c>
      <c r="D15" s="143" t="s">
        <v>1775</v>
      </c>
      <c r="E15" s="143" t="s">
        <v>1775</v>
      </c>
      <c r="F15" s="143" t="s">
        <v>1788</v>
      </c>
      <c r="G15" s="143" t="s">
        <v>1774</v>
      </c>
      <c r="H15" s="143" t="s">
        <v>1097</v>
      </c>
      <c r="I15" s="143" t="s">
        <v>1097</v>
      </c>
      <c r="J15" s="143" t="s">
        <v>1097</v>
      </c>
      <c r="K15" s="143" t="s">
        <v>1097</v>
      </c>
      <c r="L15" s="143" t="s">
        <v>1097</v>
      </c>
      <c r="M15" s="143" t="s">
        <v>1097</v>
      </c>
      <c r="N15" s="143" t="s">
        <v>1097</v>
      </c>
      <c r="O15" s="143" t="s">
        <v>1097</v>
      </c>
      <c r="P15" s="143" t="s">
        <v>1097</v>
      </c>
      <c r="Q15" s="143" t="s">
        <v>1097</v>
      </c>
      <c r="R15" s="143" t="s">
        <v>1097</v>
      </c>
      <c r="S15" s="143" t="s">
        <v>1097</v>
      </c>
      <c r="T15" s="143" t="s">
        <v>1097</v>
      </c>
      <c r="U15" s="143" t="s">
        <v>1097</v>
      </c>
      <c r="V15" s="143" t="s">
        <v>1097</v>
      </c>
      <c r="W15" s="143" t="s">
        <v>1097</v>
      </c>
      <c r="X15" s="1"/>
    </row>
    <row r="16" spans="1:24" ht="30" x14ac:dyDescent="0.25">
      <c r="A16" s="2" t="s">
        <v>86</v>
      </c>
      <c r="B16" s="125" t="s">
        <v>258</v>
      </c>
      <c r="C16" s="469" t="s">
        <v>1300</v>
      </c>
      <c r="D16" s="143" t="s">
        <v>1789</v>
      </c>
      <c r="E16" s="143" t="s">
        <v>1789</v>
      </c>
      <c r="F16" s="143" t="s">
        <v>1097</v>
      </c>
      <c r="G16" s="143" t="s">
        <v>1789</v>
      </c>
      <c r="H16" s="143" t="s">
        <v>1097</v>
      </c>
      <c r="I16" s="143" t="s">
        <v>1097</v>
      </c>
      <c r="J16" s="143" t="s">
        <v>1097</v>
      </c>
      <c r="K16" s="143" t="s">
        <v>1097</v>
      </c>
      <c r="L16" s="143" t="s">
        <v>1097</v>
      </c>
      <c r="M16" s="143" t="s">
        <v>1097</v>
      </c>
      <c r="N16" s="143" t="s">
        <v>1097</v>
      </c>
      <c r="O16" s="143" t="s">
        <v>1097</v>
      </c>
      <c r="P16" s="143" t="s">
        <v>1097</v>
      </c>
      <c r="Q16" s="143" t="s">
        <v>1097</v>
      </c>
      <c r="R16" s="143" t="s">
        <v>1097</v>
      </c>
      <c r="S16" s="143" t="s">
        <v>1097</v>
      </c>
      <c r="T16" s="143" t="s">
        <v>1097</v>
      </c>
      <c r="U16" s="143" t="s">
        <v>1097</v>
      </c>
      <c r="V16" s="143" t="s">
        <v>1097</v>
      </c>
      <c r="W16" s="143" t="s">
        <v>1097</v>
      </c>
      <c r="X16" s="1"/>
    </row>
    <row r="17" spans="1:24" ht="60" x14ac:dyDescent="0.25">
      <c r="A17" s="2" t="s">
        <v>87</v>
      </c>
      <c r="B17" s="125" t="s">
        <v>1301</v>
      </c>
      <c r="C17" s="469" t="s">
        <v>1597</v>
      </c>
      <c r="D17" s="144" t="s">
        <v>76</v>
      </c>
      <c r="E17" s="144" t="s">
        <v>76</v>
      </c>
      <c r="F17" s="144" t="s">
        <v>76</v>
      </c>
      <c r="G17" s="144" t="s">
        <v>76</v>
      </c>
      <c r="H17" s="144" t="s">
        <v>76</v>
      </c>
      <c r="I17" s="144" t="s">
        <v>76</v>
      </c>
      <c r="J17" s="144" t="s">
        <v>76</v>
      </c>
      <c r="K17" s="144" t="s">
        <v>76</v>
      </c>
      <c r="L17" s="144" t="s">
        <v>76</v>
      </c>
      <c r="M17" s="144" t="s">
        <v>76</v>
      </c>
      <c r="N17" s="144" t="s">
        <v>76</v>
      </c>
      <c r="O17" s="144" t="s">
        <v>76</v>
      </c>
      <c r="P17" s="144" t="s">
        <v>76</v>
      </c>
      <c r="Q17" s="144" t="s">
        <v>76</v>
      </c>
      <c r="R17" s="144" t="s">
        <v>76</v>
      </c>
      <c r="S17" s="144" t="s">
        <v>76</v>
      </c>
      <c r="T17" s="144" t="s">
        <v>76</v>
      </c>
      <c r="U17" s="144" t="s">
        <v>76</v>
      </c>
      <c r="V17" s="144" t="s">
        <v>76</v>
      </c>
      <c r="W17" s="144" t="s">
        <v>76</v>
      </c>
      <c r="X17" s="1"/>
    </row>
    <row r="18" spans="1:24" ht="60" x14ac:dyDescent="0.25">
      <c r="A18" s="2" t="s">
        <v>88</v>
      </c>
      <c r="B18" s="125" t="s">
        <v>1302</v>
      </c>
      <c r="C18" s="581" t="str">
        <f>$C$17</f>
        <v>Pasirinkite iš sąrašo (taip arba ne). Sąsaja nėra privaloma. Iš anksto nurodyta reikšmė "Ne". Pasirinkimas "Taip" reiškia, kad tenkinant poreikį bus siekiama atitinkamo rezultato rodiklio.</v>
      </c>
      <c r="D18" s="144" t="s">
        <v>77</v>
      </c>
      <c r="E18" s="144" t="s">
        <v>77</v>
      </c>
      <c r="F18" s="144" t="s">
        <v>76</v>
      </c>
      <c r="G18" s="144" t="s">
        <v>76</v>
      </c>
      <c r="H18" s="144" t="s">
        <v>76</v>
      </c>
      <c r="I18" s="144" t="s">
        <v>76</v>
      </c>
      <c r="J18" s="144" t="s">
        <v>76</v>
      </c>
      <c r="K18" s="144" t="s">
        <v>76</v>
      </c>
      <c r="L18" s="144" t="s">
        <v>76</v>
      </c>
      <c r="M18" s="144" t="s">
        <v>76</v>
      </c>
      <c r="N18" s="144" t="s">
        <v>76</v>
      </c>
      <c r="O18" s="144" t="s">
        <v>76</v>
      </c>
      <c r="P18" s="144" t="s">
        <v>76</v>
      </c>
      <c r="Q18" s="144" t="s">
        <v>76</v>
      </c>
      <c r="R18" s="144" t="s">
        <v>76</v>
      </c>
      <c r="S18" s="144" t="s">
        <v>76</v>
      </c>
      <c r="T18" s="144" t="s">
        <v>76</v>
      </c>
      <c r="U18" s="144" t="s">
        <v>76</v>
      </c>
      <c r="V18" s="144" t="s">
        <v>76</v>
      </c>
      <c r="W18" s="144" t="s">
        <v>76</v>
      </c>
      <c r="X18" s="1"/>
    </row>
    <row r="19" spans="1:24" ht="60" x14ac:dyDescent="0.25">
      <c r="A19" s="2" t="s">
        <v>89</v>
      </c>
      <c r="B19" s="125" t="s">
        <v>1195</v>
      </c>
      <c r="C19" s="581" t="str">
        <f>$C$17</f>
        <v>Pasirinkite iš sąrašo (taip arba ne). Sąsaja nėra privaloma. Iš anksto nurodyta reikšmė "Ne". Pasirinkimas "Taip" reiškia, kad tenkinant poreikį bus siekiama atitinkamo rezultato rodiklio.</v>
      </c>
      <c r="D19" s="144" t="s">
        <v>77</v>
      </c>
      <c r="E19" s="144" t="s">
        <v>77</v>
      </c>
      <c r="F19" s="144" t="s">
        <v>76</v>
      </c>
      <c r="G19" s="144" t="s">
        <v>77</v>
      </c>
      <c r="H19" s="144" t="s">
        <v>76</v>
      </c>
      <c r="I19" s="144" t="s">
        <v>76</v>
      </c>
      <c r="J19" s="144" t="s">
        <v>76</v>
      </c>
      <c r="K19" s="144" t="s">
        <v>76</v>
      </c>
      <c r="L19" s="144" t="s">
        <v>76</v>
      </c>
      <c r="M19" s="144" t="s">
        <v>76</v>
      </c>
      <c r="N19" s="144" t="s">
        <v>76</v>
      </c>
      <c r="O19" s="144" t="s">
        <v>76</v>
      </c>
      <c r="P19" s="144" t="s">
        <v>76</v>
      </c>
      <c r="Q19" s="144" t="s">
        <v>76</v>
      </c>
      <c r="R19" s="144" t="s">
        <v>76</v>
      </c>
      <c r="S19" s="144" t="s">
        <v>76</v>
      </c>
      <c r="T19" s="144" t="s">
        <v>76</v>
      </c>
      <c r="U19" s="144" t="s">
        <v>76</v>
      </c>
      <c r="V19" s="144" t="s">
        <v>76</v>
      </c>
      <c r="W19" s="144" t="s">
        <v>76</v>
      </c>
      <c r="X19" s="1"/>
    </row>
    <row r="20" spans="1:24" ht="60" x14ac:dyDescent="0.25">
      <c r="A20" s="2" t="s">
        <v>90</v>
      </c>
      <c r="B20" s="125" t="s">
        <v>1196</v>
      </c>
      <c r="C20" s="581" t="str">
        <f>$C$17</f>
        <v>Pasirinkite iš sąrašo (taip arba ne). Sąsaja nėra privaloma. Iš anksto nurodyta reikšmė "Ne". Pasirinkimas "Taip" reiškia, kad tenkinant poreikį bus siekiama atitinkamo rezultato rodiklio.</v>
      </c>
      <c r="D20" s="144" t="s">
        <v>77</v>
      </c>
      <c r="E20" s="144" t="s">
        <v>77</v>
      </c>
      <c r="F20" s="144" t="s">
        <v>77</v>
      </c>
      <c r="G20" s="144" t="s">
        <v>77</v>
      </c>
      <c r="H20" s="144" t="s">
        <v>76</v>
      </c>
      <c r="I20" s="144" t="s">
        <v>76</v>
      </c>
      <c r="J20" s="144" t="s">
        <v>76</v>
      </c>
      <c r="K20" s="144" t="s">
        <v>76</v>
      </c>
      <c r="L20" s="144" t="s">
        <v>76</v>
      </c>
      <c r="M20" s="144" t="s">
        <v>76</v>
      </c>
      <c r="N20" s="144" t="s">
        <v>76</v>
      </c>
      <c r="O20" s="144" t="s">
        <v>76</v>
      </c>
      <c r="P20" s="144" t="s">
        <v>76</v>
      </c>
      <c r="Q20" s="144" t="s">
        <v>76</v>
      </c>
      <c r="R20" s="144" t="s">
        <v>76</v>
      </c>
      <c r="S20" s="144" t="s">
        <v>76</v>
      </c>
      <c r="T20" s="144" t="s">
        <v>76</v>
      </c>
      <c r="U20" s="144" t="s">
        <v>76</v>
      </c>
      <c r="V20" s="144" t="s">
        <v>76</v>
      </c>
      <c r="W20" s="144" t="s">
        <v>76</v>
      </c>
      <c r="X20" s="1"/>
    </row>
    <row r="21" spans="1:24" ht="60" x14ac:dyDescent="0.25">
      <c r="A21" s="2" t="s">
        <v>91</v>
      </c>
      <c r="B21" s="125" t="s">
        <v>1197</v>
      </c>
      <c r="C21" s="581" t="str">
        <f>$C$17</f>
        <v>Pasirinkite iš sąrašo (taip arba ne). Sąsaja nėra privaloma. Iš anksto nurodyta reikšmė "Ne". Pasirinkimas "Taip" reiškia, kad tenkinant poreikį bus siekiama atitinkamo rezultato rodiklio.</v>
      </c>
      <c r="D21" s="144" t="s">
        <v>76</v>
      </c>
      <c r="E21" s="144" t="s">
        <v>76</v>
      </c>
      <c r="F21" s="144" t="s">
        <v>77</v>
      </c>
      <c r="G21" s="144" t="s">
        <v>77</v>
      </c>
      <c r="H21" s="144" t="s">
        <v>77</v>
      </c>
      <c r="I21" s="144" t="s">
        <v>76</v>
      </c>
      <c r="J21" s="144" t="s">
        <v>76</v>
      </c>
      <c r="K21" s="144" t="s">
        <v>76</v>
      </c>
      <c r="L21" s="144" t="s">
        <v>76</v>
      </c>
      <c r="M21" s="144" t="s">
        <v>76</v>
      </c>
      <c r="N21" s="144" t="s">
        <v>76</v>
      </c>
      <c r="O21" s="144" t="s">
        <v>76</v>
      </c>
      <c r="P21" s="144" t="s">
        <v>76</v>
      </c>
      <c r="Q21" s="144" t="s">
        <v>76</v>
      </c>
      <c r="R21" s="144" t="s">
        <v>76</v>
      </c>
      <c r="S21" s="144" t="s">
        <v>76</v>
      </c>
      <c r="T21" s="144" t="s">
        <v>76</v>
      </c>
      <c r="U21" s="144" t="s">
        <v>76</v>
      </c>
      <c r="V21" s="144" t="s">
        <v>76</v>
      </c>
      <c r="W21" s="144" t="s">
        <v>76</v>
      </c>
      <c r="X21" s="1"/>
    </row>
    <row r="22" spans="1:24" s="13" customFormat="1" x14ac:dyDescent="0.25">
      <c r="A22" s="114"/>
      <c r="C22" s="1"/>
      <c r="D22" s="14"/>
      <c r="E22" s="114"/>
      <c r="F22" s="114"/>
      <c r="G22" s="114"/>
      <c r="H22" s="114"/>
      <c r="I22" s="114"/>
      <c r="J22" s="114"/>
      <c r="K22" s="114"/>
      <c r="L22" s="114"/>
      <c r="M22" s="114"/>
      <c r="N22" s="114"/>
      <c r="O22" s="114"/>
      <c r="P22" s="114"/>
      <c r="Q22" s="114"/>
      <c r="R22" s="114"/>
      <c r="S22" s="114"/>
      <c r="T22" s="114"/>
      <c r="U22" s="114"/>
      <c r="V22" s="114"/>
      <c r="W22" s="114"/>
      <c r="X22" s="114"/>
    </row>
    <row r="23" spans="1:24" s="13" customFormat="1" x14ac:dyDescent="0.25">
      <c r="A23" s="114"/>
      <c r="C23" s="1"/>
      <c r="D23" s="14"/>
      <c r="E23" s="114"/>
      <c r="F23" s="114"/>
      <c r="G23" s="114"/>
      <c r="H23" s="114"/>
      <c r="I23" s="114"/>
      <c r="J23" s="114"/>
      <c r="K23" s="114"/>
      <c r="L23" s="114"/>
      <c r="M23" s="114"/>
      <c r="N23" s="114"/>
      <c r="O23" s="114"/>
      <c r="P23" s="114"/>
      <c r="Q23" s="114"/>
      <c r="R23" s="114"/>
      <c r="S23" s="114"/>
      <c r="T23" s="114"/>
      <c r="U23" s="114"/>
      <c r="V23" s="114"/>
      <c r="W23" s="114"/>
      <c r="X23" s="114"/>
    </row>
    <row r="24" spans="1:24" s="13" customFormat="1" x14ac:dyDescent="0.25">
      <c r="A24" s="114"/>
      <c r="C24" s="1"/>
      <c r="D24" s="14"/>
      <c r="E24" s="114"/>
      <c r="F24" s="114"/>
      <c r="G24" s="114"/>
      <c r="H24" s="114"/>
      <c r="I24" s="114"/>
      <c r="J24" s="114"/>
      <c r="K24" s="114"/>
      <c r="L24" s="114"/>
      <c r="M24" s="114"/>
      <c r="N24" s="114"/>
      <c r="O24" s="114"/>
      <c r="P24" s="114"/>
      <c r="Q24" s="114"/>
      <c r="R24" s="114"/>
      <c r="S24" s="114"/>
      <c r="T24" s="114"/>
      <c r="U24" s="114"/>
      <c r="V24" s="114"/>
      <c r="W24" s="114"/>
      <c r="X24" s="114"/>
    </row>
    <row r="25" spans="1:24" s="13" customFormat="1" x14ac:dyDescent="0.25">
      <c r="A25" s="114"/>
      <c r="C25" s="1"/>
      <c r="D25" s="14"/>
      <c r="E25" s="114"/>
      <c r="F25" s="114"/>
      <c r="G25" s="114"/>
      <c r="H25" s="114"/>
      <c r="I25" s="114"/>
      <c r="J25" s="114"/>
      <c r="K25" s="114"/>
      <c r="L25" s="114"/>
      <c r="M25" s="114"/>
      <c r="N25" s="114"/>
      <c r="O25" s="114"/>
      <c r="P25" s="114"/>
      <c r="Q25" s="114"/>
      <c r="R25" s="114"/>
      <c r="S25" s="114"/>
      <c r="T25" s="114"/>
      <c r="U25" s="114"/>
      <c r="V25" s="114"/>
      <c r="W25" s="114"/>
      <c r="X25" s="114"/>
    </row>
    <row r="26" spans="1:24" s="13" customFormat="1" x14ac:dyDescent="0.25">
      <c r="A26" s="114"/>
      <c r="C26" s="1"/>
      <c r="D26" s="14"/>
      <c r="E26" s="114"/>
      <c r="F26" s="114"/>
      <c r="G26" s="114"/>
      <c r="H26" s="114"/>
      <c r="I26" s="114"/>
      <c r="J26" s="114"/>
      <c r="K26" s="114"/>
      <c r="L26" s="114"/>
      <c r="M26" s="114"/>
      <c r="N26" s="114"/>
      <c r="O26" s="114"/>
      <c r="P26" s="114"/>
      <c r="Q26" s="114"/>
      <c r="R26" s="114"/>
      <c r="S26" s="114"/>
      <c r="T26" s="114"/>
      <c r="U26" s="114"/>
      <c r="V26" s="114"/>
      <c r="W26" s="114"/>
      <c r="X26" s="114"/>
    </row>
    <row r="27" spans="1:24" s="13" customFormat="1" x14ac:dyDescent="0.25">
      <c r="A27" s="114"/>
      <c r="C27" s="1"/>
      <c r="D27" s="14"/>
      <c r="E27" s="114"/>
      <c r="F27" s="114"/>
      <c r="G27" s="114"/>
      <c r="H27" s="114"/>
      <c r="I27" s="114"/>
      <c r="J27" s="114"/>
      <c r="K27" s="114"/>
      <c r="L27" s="114"/>
      <c r="M27" s="114"/>
      <c r="N27" s="114"/>
      <c r="O27" s="114"/>
      <c r="P27" s="114"/>
      <c r="Q27" s="114"/>
      <c r="R27" s="114"/>
      <c r="S27" s="114"/>
      <c r="T27" s="114"/>
      <c r="U27" s="114"/>
      <c r="V27" s="114"/>
      <c r="W27" s="114"/>
      <c r="X27" s="114"/>
    </row>
    <row r="28" spans="1:24" s="13" customFormat="1" x14ac:dyDescent="0.25">
      <c r="A28" s="114"/>
      <c r="C28" s="1"/>
      <c r="D28" s="14"/>
      <c r="E28" s="114"/>
      <c r="F28" s="114"/>
      <c r="G28" s="114"/>
      <c r="H28" s="114"/>
      <c r="I28" s="114"/>
      <c r="J28" s="114"/>
      <c r="K28" s="114"/>
      <c r="L28" s="114"/>
      <c r="M28" s="114"/>
      <c r="N28" s="114"/>
      <c r="O28" s="114"/>
      <c r="P28" s="114"/>
      <c r="Q28" s="114"/>
      <c r="R28" s="114"/>
      <c r="S28" s="114"/>
      <c r="T28" s="114"/>
      <c r="U28" s="114"/>
      <c r="V28" s="114"/>
      <c r="W28" s="114"/>
      <c r="X28" s="114"/>
    </row>
    <row r="29" spans="1:24" s="13" customFormat="1" x14ac:dyDescent="0.25">
      <c r="A29" s="114"/>
      <c r="C29" s="1"/>
      <c r="D29" s="14"/>
      <c r="E29" s="114"/>
      <c r="F29" s="114"/>
      <c r="G29" s="114"/>
      <c r="H29" s="114"/>
      <c r="I29" s="114"/>
      <c r="J29" s="114"/>
      <c r="K29" s="114"/>
      <c r="L29" s="114"/>
      <c r="M29" s="114"/>
      <c r="N29" s="114"/>
      <c r="O29" s="114"/>
      <c r="P29" s="114"/>
      <c r="Q29" s="114"/>
      <c r="R29" s="114"/>
      <c r="S29" s="114"/>
      <c r="T29" s="114"/>
      <c r="U29" s="114"/>
      <c r="V29" s="114"/>
      <c r="W29" s="114"/>
      <c r="X29" s="114"/>
    </row>
    <row r="30" spans="1:24" s="13" customFormat="1" x14ac:dyDescent="0.25">
      <c r="A30" s="114"/>
      <c r="C30" s="1"/>
      <c r="D30" s="14"/>
      <c r="E30" s="114"/>
      <c r="F30" s="114"/>
      <c r="G30" s="114"/>
      <c r="H30" s="114"/>
      <c r="I30" s="114"/>
      <c r="J30" s="114"/>
      <c r="K30" s="114"/>
      <c r="L30" s="114"/>
      <c r="M30" s="114"/>
      <c r="N30" s="114"/>
      <c r="O30" s="114"/>
      <c r="P30" s="114"/>
      <c r="Q30" s="114"/>
      <c r="R30" s="114"/>
      <c r="S30" s="114"/>
      <c r="T30" s="114"/>
      <c r="U30" s="114"/>
      <c r="V30" s="114"/>
      <c r="W30" s="114"/>
      <c r="X30" s="114"/>
    </row>
  </sheetData>
  <sheetProtection algorithmName="SHA-512" hashValue="0Ur315jc+xJUQG/90PK578rxkSMKU90pVPFkcjdX+dl+VRcWpyK+o6ImoYTPFbQe4+tUTHKRqvpMoJIUQbEAig==" saltValue="WLMXKMPluZHLx8l5Hv2Drg==" spinCount="100000" sheet="1" objects="1" scenarios="1"/>
  <phoneticPr fontId="8" type="noConversion"/>
  <dataValidations count="2">
    <dataValidation type="textLength" allowBlank="1" showInputMessage="1" showErrorMessage="1" prompt="Maksimalus simbolių skaičius - 500." sqref="D8:W11" xr:uid="{00000000-0002-0000-0400-000000000000}">
      <formula1>0</formula1>
      <formula2>500</formula2>
    </dataValidation>
    <dataValidation type="textLength" allowBlank="1" showInputMessage="1" showErrorMessage="1" prompt="Maksimalus simbolių skaičius - 300." sqref="D12:W12" xr:uid="{00000000-0002-0000-0400-000001000000}">
      <formula1>0</formula1>
      <formula2>300</formula2>
    </dataValidation>
  </dataValidations>
  <pageMargins left="0.70866141732283472" right="0.70866141732283472" top="0.74803149606299213" bottom="0.74803149606299213" header="0.31496062992125984" footer="0.31496062992125984"/>
  <pageSetup paperSize="9" scale="62" orientation="portrait" horizontalDpi="4294967293" verticalDpi="0" r:id="rId1"/>
  <colBreaks count="1" manualBreakCount="1">
    <brk id="4" max="26" man="1"/>
  </colBreaks>
  <extLst>
    <ext xmlns:x14="http://schemas.microsoft.com/office/spreadsheetml/2009/9/main" uri="{CCE6A557-97BC-4b89-ADB6-D9C93CAAB3DF}">
      <x14:dataValidations xmlns:xm="http://schemas.microsoft.com/office/excel/2006/main" count="2">
        <x14:dataValidation type="list" allowBlank="1" showInputMessage="1" showErrorMessage="1" xr:uid="{FCAE3B1D-49C1-4DAE-BDC8-1D437CE39FD6}">
          <x14:formula1>
            <xm:f>Sąrašai!$A$23:$A$24</xm:f>
          </x14:formula1>
          <xm:sqref>D17:W21</xm:sqref>
        </x14:dataValidation>
        <x14:dataValidation type="list" allowBlank="1" showInputMessage="1" showErrorMessage="1" xr:uid="{C965E465-25DC-4F9F-A5E3-4003A7B48AB5}">
          <x14:formula1>
            <xm:f>Sąrašai!$A$91:$A$139</xm:f>
          </x14:formula1>
          <xm:sqref>D14:W16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topLeftCell="A11" zoomScaleNormal="100" workbookViewId="0">
      <selection activeCell="M29" sqref="M29"/>
    </sheetView>
  </sheetViews>
  <sheetFormatPr defaultColWidth="9.140625" defaultRowHeight="15" x14ac:dyDescent="0.25"/>
  <cols>
    <col min="1" max="1" width="8.5703125" style="106" customWidth="1"/>
    <col min="2" max="2" width="18.5703125" style="13" customWidth="1"/>
    <col min="3" max="3" width="70.5703125" style="13" customWidth="1"/>
    <col min="4" max="7" width="15.5703125" style="13" customWidth="1"/>
    <col min="8" max="8" width="20.5703125" style="13" customWidth="1"/>
    <col min="9" max="16384" width="9.140625" style="13"/>
  </cols>
  <sheetData>
    <row r="1" spans="1:7" s="38" customFormat="1" ht="18.75" x14ac:dyDescent="0.25">
      <c r="A1" s="169" t="s">
        <v>18</v>
      </c>
      <c r="B1" s="36" t="s">
        <v>385</v>
      </c>
      <c r="C1" s="36"/>
      <c r="D1" s="36"/>
      <c r="E1" s="36"/>
    </row>
    <row r="2" spans="1:7" x14ac:dyDescent="0.25">
      <c r="A2" s="105"/>
      <c r="B2" s="1"/>
      <c r="C2" s="1"/>
      <c r="D2" s="1"/>
      <c r="E2" s="1"/>
    </row>
    <row r="3" spans="1:7" x14ac:dyDescent="0.25">
      <c r="A3" s="1"/>
      <c r="B3" s="140" t="s">
        <v>1272</v>
      </c>
      <c r="C3" s="205" t="str">
        <f>'1'!C8</f>
        <v>ALYT</v>
      </c>
    </row>
    <row r="4" spans="1:7" s="1" customFormat="1" ht="15.75" thickBot="1" x14ac:dyDescent="0.3"/>
    <row r="5" spans="1:7" x14ac:dyDescent="0.25">
      <c r="A5" s="105"/>
      <c r="B5" s="318">
        <v>1</v>
      </c>
      <c r="C5" s="319">
        <v>2</v>
      </c>
      <c r="D5" s="321">
        <v>3</v>
      </c>
      <c r="E5" s="162">
        <v>4</v>
      </c>
      <c r="F5" s="259">
        <v>5</v>
      </c>
      <c r="G5" s="259">
        <v>6</v>
      </c>
    </row>
    <row r="6" spans="1:7" s="15" customFormat="1" ht="75" x14ac:dyDescent="0.25">
      <c r="A6" s="105"/>
      <c r="B6" s="505"/>
      <c r="C6" s="20" t="s">
        <v>253</v>
      </c>
      <c r="D6" s="506" t="s">
        <v>380</v>
      </c>
      <c r="E6" s="22" t="s">
        <v>166</v>
      </c>
      <c r="F6" s="22" t="s">
        <v>1501</v>
      </c>
      <c r="G6" s="22" t="s">
        <v>1503</v>
      </c>
    </row>
    <row r="7" spans="1:7" s="15" customFormat="1" ht="18.75" x14ac:dyDescent="0.25">
      <c r="A7" s="105" t="s">
        <v>259</v>
      </c>
      <c r="B7" s="507" t="s">
        <v>222</v>
      </c>
      <c r="C7" s="636" t="s">
        <v>382</v>
      </c>
      <c r="D7" s="508"/>
      <c r="E7" s="27"/>
      <c r="F7" s="27"/>
      <c r="G7" s="27"/>
    </row>
    <row r="8" spans="1:7" ht="45" x14ac:dyDescent="0.25">
      <c r="A8" s="105" t="s">
        <v>714</v>
      </c>
      <c r="B8" s="509" t="s">
        <v>1257</v>
      </c>
      <c r="C8" s="125" t="s">
        <v>381</v>
      </c>
      <c r="D8" s="510" t="s">
        <v>77</v>
      </c>
      <c r="E8" s="146">
        <f>COUNTIFS('8'!$E$7:$E$26,"taip")</f>
        <v>7</v>
      </c>
      <c r="F8" s="146">
        <f>COUNTIFS('10'!$D$11:$W$11,C8)</f>
        <v>8</v>
      </c>
      <c r="G8" s="472"/>
    </row>
    <row r="9" spans="1:7" ht="30" x14ac:dyDescent="0.25">
      <c r="A9" s="105" t="s">
        <v>715</v>
      </c>
      <c r="B9" s="509" t="s">
        <v>1256</v>
      </c>
      <c r="C9" s="125" t="s">
        <v>373</v>
      </c>
      <c r="D9" s="511" t="s">
        <v>76</v>
      </c>
      <c r="E9" s="147">
        <f>COUNTIFS('8'!$F$7:$F$26,"taip")</f>
        <v>0</v>
      </c>
      <c r="F9" s="147">
        <f>COUNTIFS('10'!$D$11:$W$11,C9)</f>
        <v>0</v>
      </c>
      <c r="G9" s="473"/>
    </row>
    <row r="10" spans="1:7" s="15" customFormat="1" ht="37.5" x14ac:dyDescent="0.25">
      <c r="A10" s="105" t="s">
        <v>260</v>
      </c>
      <c r="B10" s="512" t="s">
        <v>1199</v>
      </c>
      <c r="C10" s="637" t="s">
        <v>384</v>
      </c>
      <c r="D10" s="513"/>
      <c r="E10" s="31"/>
      <c r="F10" s="31"/>
      <c r="G10" s="31"/>
    </row>
    <row r="11" spans="1:7" ht="45" x14ac:dyDescent="0.25">
      <c r="A11" s="105" t="s">
        <v>716</v>
      </c>
      <c r="B11" s="509" t="s">
        <v>1258</v>
      </c>
      <c r="C11" s="125" t="s">
        <v>375</v>
      </c>
      <c r="D11" s="514" t="s">
        <v>77</v>
      </c>
      <c r="E11" s="147">
        <f>COUNTIFS('8'!$G$7:$G$26,"taip")</f>
        <v>7</v>
      </c>
      <c r="F11" s="147">
        <f>COUNTIFS('10'!$D$11:$W$11,C11)</f>
        <v>0</v>
      </c>
      <c r="G11" s="147">
        <f>COUNTIFS('10'!$D$12:$W$12,"Taip")</f>
        <v>7</v>
      </c>
    </row>
    <row r="12" spans="1:7" ht="45" x14ac:dyDescent="0.25">
      <c r="A12" s="105" t="s">
        <v>717</v>
      </c>
      <c r="B12" s="509" t="s">
        <v>1259</v>
      </c>
      <c r="C12" s="125" t="s">
        <v>376</v>
      </c>
      <c r="D12" s="514" t="s">
        <v>76</v>
      </c>
      <c r="E12" s="147">
        <f>COUNTIFS('8'!$H$7:H$26,"taip")</f>
        <v>0</v>
      </c>
      <c r="F12" s="147">
        <f>COUNTIFS('10'!$D$11:$W$11,C12)</f>
        <v>0</v>
      </c>
      <c r="G12" s="147">
        <f>COUNTIFS('10'!$D$13:$W$13,"Taip")</f>
        <v>0</v>
      </c>
    </row>
    <row r="13" spans="1:7" ht="30" x14ac:dyDescent="0.25">
      <c r="A13" s="105" t="s">
        <v>718</v>
      </c>
      <c r="B13" s="509" t="s">
        <v>1260</v>
      </c>
      <c r="C13" s="125" t="s">
        <v>377</v>
      </c>
      <c r="D13" s="514" t="s">
        <v>76</v>
      </c>
      <c r="E13" s="147">
        <f>COUNTIFS('8'!$I$7:$I$26,"taip")</f>
        <v>0</v>
      </c>
      <c r="F13" s="147">
        <f>COUNTIFS('10'!$D$11:$W$11,C13)</f>
        <v>0</v>
      </c>
      <c r="G13" s="147">
        <f>COUNTIFS('10'!$D$14:$W$14,"Taip")</f>
        <v>0</v>
      </c>
    </row>
    <row r="14" spans="1:7" ht="45" x14ac:dyDescent="0.25">
      <c r="A14" s="105" t="s">
        <v>719</v>
      </c>
      <c r="B14" s="509" t="s">
        <v>1261</v>
      </c>
      <c r="C14" s="125" t="s">
        <v>1499</v>
      </c>
      <c r="D14" s="514" t="s">
        <v>77</v>
      </c>
      <c r="E14" s="147">
        <f>COUNTIFS('8'!$J$7:$J$26,"taip")</f>
        <v>7</v>
      </c>
      <c r="F14" s="147">
        <f>COUNTIFS('10'!$D$11:$W$11,C14)</f>
        <v>0</v>
      </c>
      <c r="G14" s="147">
        <f>COUNTIFS('10'!$D$15:$W$15,"Taip")</f>
        <v>7</v>
      </c>
    </row>
    <row r="15" spans="1:7" s="15" customFormat="1" ht="18.75" x14ac:dyDescent="0.25">
      <c r="A15" s="105" t="s">
        <v>261</v>
      </c>
      <c r="B15" s="512" t="s">
        <v>223</v>
      </c>
      <c r="C15" s="638" t="s">
        <v>383</v>
      </c>
      <c r="D15" s="515"/>
      <c r="E15" s="148"/>
      <c r="F15" s="148"/>
      <c r="G15" s="148"/>
    </row>
    <row r="16" spans="1:7" ht="60" x14ac:dyDescent="0.25">
      <c r="A16" s="105" t="s">
        <v>720</v>
      </c>
      <c r="B16" s="509" t="s">
        <v>1262</v>
      </c>
      <c r="C16" s="125" t="s">
        <v>371</v>
      </c>
      <c r="D16" s="514" t="s">
        <v>76</v>
      </c>
      <c r="E16" s="234">
        <f>COUNTIFS('8'!$K$7:$K$26,"taip")</f>
        <v>0</v>
      </c>
      <c r="F16" s="35">
        <f>COUNTIFS('10'!$D$11:$W$11,C16)</f>
        <v>0</v>
      </c>
      <c r="G16" s="25"/>
    </row>
    <row r="17" spans="1:7" ht="45" x14ac:dyDescent="0.25">
      <c r="A17" s="105" t="s">
        <v>721</v>
      </c>
      <c r="B17" s="509" t="s">
        <v>1263</v>
      </c>
      <c r="C17" s="125" t="s">
        <v>372</v>
      </c>
      <c r="D17" s="514" t="s">
        <v>76</v>
      </c>
      <c r="E17" s="146">
        <f>COUNTIFS('8'!$L$7:$L$26,"taip")</f>
        <v>0</v>
      </c>
      <c r="F17" s="149">
        <f>COUNTIFS('10'!$D$11:$W$11,C17)</f>
        <v>0</v>
      </c>
      <c r="G17" s="474"/>
    </row>
    <row r="18" spans="1:7" ht="30" x14ac:dyDescent="0.25">
      <c r="A18" s="105" t="s">
        <v>722</v>
      </c>
      <c r="B18" s="509" t="s">
        <v>1264</v>
      </c>
      <c r="C18" s="125" t="s">
        <v>374</v>
      </c>
      <c r="D18" s="514" t="s">
        <v>76</v>
      </c>
      <c r="E18" s="147">
        <f>COUNTIFS('8'!$M$7:$M$26,"taip")</f>
        <v>0</v>
      </c>
      <c r="F18" s="29">
        <f>COUNTIFS('10'!$D$11:$W$11,C18)</f>
        <v>0</v>
      </c>
      <c r="G18" s="475"/>
    </row>
    <row r="19" spans="1:7" ht="30.75" thickBot="1" x14ac:dyDescent="0.3">
      <c r="A19" s="105" t="s">
        <v>723</v>
      </c>
      <c r="B19" s="516" t="s">
        <v>1265</v>
      </c>
      <c r="C19" s="517" t="s">
        <v>378</v>
      </c>
      <c r="D19" s="518" t="s">
        <v>76</v>
      </c>
      <c r="E19" s="504">
        <f>COUNTIFS('8'!$N$7:$N$26,"taip")</f>
        <v>0</v>
      </c>
      <c r="F19" s="150">
        <f>COUNTIFS('10'!$D$11:$W$11,C19)</f>
        <v>0</v>
      </c>
      <c r="G19" s="476"/>
    </row>
    <row r="20" spans="1:7" ht="45" customHeight="1" x14ac:dyDescent="0.25">
      <c r="B20" s="741" t="s">
        <v>1500</v>
      </c>
      <c r="C20" s="741"/>
      <c r="D20" s="741"/>
      <c r="E20" s="623"/>
      <c r="F20" s="623"/>
      <c r="G20" s="623"/>
    </row>
    <row r="22" spans="1:7" x14ac:dyDescent="0.25">
      <c r="B22" s="1"/>
      <c r="C22" s="594" t="s">
        <v>1487</v>
      </c>
    </row>
    <row r="23" spans="1:7" ht="30" x14ac:dyDescent="0.25">
      <c r="B23" s="1">
        <v>1</v>
      </c>
      <c r="C23" s="335" t="s">
        <v>1488</v>
      </c>
    </row>
    <row r="24" spans="1:7" x14ac:dyDescent="0.25">
      <c r="B24" s="1">
        <v>2</v>
      </c>
      <c r="C24" s="335" t="s">
        <v>1492</v>
      </c>
      <c r="D24" s="43"/>
    </row>
    <row r="25" spans="1:7" ht="30" x14ac:dyDescent="0.25">
      <c r="B25" s="1">
        <v>3</v>
      </c>
      <c r="C25" s="335" t="s">
        <v>1502</v>
      </c>
      <c r="D25" s="43"/>
    </row>
    <row r="26" spans="1:7" ht="30" x14ac:dyDescent="0.25">
      <c r="B26" s="1">
        <v>4</v>
      </c>
      <c r="C26" s="335" t="s">
        <v>1504</v>
      </c>
      <c r="D26" s="43"/>
    </row>
    <row r="27" spans="1:7" ht="75" x14ac:dyDescent="0.25">
      <c r="B27" s="1">
        <v>5</v>
      </c>
      <c r="C27" s="335" t="s">
        <v>1491</v>
      </c>
    </row>
    <row r="28" spans="1:7" ht="165" x14ac:dyDescent="0.25">
      <c r="B28" s="1">
        <v>6</v>
      </c>
      <c r="C28" s="335" t="s">
        <v>1489</v>
      </c>
    </row>
    <row r="29" spans="1:7" ht="165" x14ac:dyDescent="0.25">
      <c r="B29" s="1">
        <v>7</v>
      </c>
      <c r="C29" s="335" t="s">
        <v>1625</v>
      </c>
    </row>
  </sheetData>
  <sheetProtection algorithmName="SHA-512" hashValue="WX6VAcn9adOGc9BzGAevlKnxrmPkvcojvt8TFKnwjY/DhMhNRw9lNjVSMh3xh6pdymzdj/qo+feBPwmAUf9+/w==" saltValue="RpDPFqf3Jiq7qE0asUddDA==" spinCount="100000" sheet="1" objects="1" scenarios="1"/>
  <mergeCells count="1">
    <mergeCell ref="B20:D20"/>
  </mergeCells>
  <phoneticPr fontId="8" type="noConversion"/>
  <pageMargins left="0.7" right="0.7" top="0.75" bottom="0.75" header="0.3" footer="0.3"/>
  <pageSetup paperSize="9" scale="75" orientation="landscape" horizontalDpi="4294967293" verticalDpi="0" r:id="rId1"/>
  <rowBreaks count="1" manualBreakCount="1">
    <brk id="2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C52F011A-721F-495A-8F11-92D9684E4551}">
          <x14:formula1>
            <xm:f>Sąrašai!$A$23:$A$24</xm:f>
          </x14:formula1>
          <xm:sqref>D8:D9 D16:D19 D11:D14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5"/>
  <sheetViews>
    <sheetView topLeftCell="A10" zoomScaleNormal="100" workbookViewId="0">
      <selection activeCell="D24" sqref="D24"/>
    </sheetView>
  </sheetViews>
  <sheetFormatPr defaultColWidth="9.140625" defaultRowHeight="15" x14ac:dyDescent="0.25"/>
  <cols>
    <col min="1" max="1" width="8.5703125" style="153" customWidth="1"/>
    <col min="2" max="2" width="10.5703125" style="153" customWidth="1"/>
    <col min="3" max="3" width="82.5703125" style="10" customWidth="1"/>
    <col min="4" max="4" width="15.5703125" style="12" customWidth="1"/>
    <col min="5" max="5" width="15.5703125" style="153" customWidth="1"/>
    <col min="6" max="8" width="9.140625" style="153"/>
    <col min="9" max="16384" width="9.140625" style="10"/>
  </cols>
  <sheetData>
    <row r="1" spans="1:8" s="80" customFormat="1" ht="18.75" x14ac:dyDescent="0.3">
      <c r="A1" s="157" t="s">
        <v>19</v>
      </c>
      <c r="B1" s="83" t="s">
        <v>1143</v>
      </c>
      <c r="C1" s="83"/>
      <c r="D1" s="83"/>
      <c r="E1" s="151"/>
      <c r="F1" s="152"/>
      <c r="G1" s="151"/>
      <c r="H1" s="151"/>
    </row>
    <row r="2" spans="1:8" x14ac:dyDescent="0.25">
      <c r="A2" s="158"/>
      <c r="B2" s="158"/>
      <c r="C2"/>
      <c r="D2" s="159"/>
    </row>
    <row r="3" spans="1:8" s="13" customFormat="1" x14ac:dyDescent="0.25">
      <c r="A3" s="1"/>
      <c r="B3" s="140" t="s">
        <v>1272</v>
      </c>
      <c r="C3" s="205" t="str">
        <f>'1'!C8</f>
        <v>ALYT</v>
      </c>
    </row>
    <row r="4" spans="1:8" customFormat="1" ht="15.75" thickBot="1" x14ac:dyDescent="0.3"/>
    <row r="5" spans="1:8" customFormat="1" x14ac:dyDescent="0.25">
      <c r="B5" s="269">
        <v>1</v>
      </c>
      <c r="C5" s="270">
        <v>2</v>
      </c>
      <c r="D5" s="271">
        <v>3</v>
      </c>
      <c r="E5" s="601">
        <v>4</v>
      </c>
    </row>
    <row r="6" spans="1:8" s="95" customFormat="1" ht="45" x14ac:dyDescent="0.25">
      <c r="A6" s="160"/>
      <c r="B6" s="547" t="s">
        <v>153</v>
      </c>
      <c r="C6" s="85" t="s">
        <v>142</v>
      </c>
      <c r="D6" s="537" t="s">
        <v>456</v>
      </c>
      <c r="E6" s="86" t="s">
        <v>1270</v>
      </c>
      <c r="F6" s="154"/>
      <c r="G6" s="155"/>
      <c r="H6" s="155"/>
    </row>
    <row r="7" spans="1:8" s="95" customFormat="1" ht="18.75" x14ac:dyDescent="0.25">
      <c r="A7" s="160" t="s">
        <v>21</v>
      </c>
      <c r="B7" s="548" t="s">
        <v>222</v>
      </c>
      <c r="C7" s="187" t="s">
        <v>1124</v>
      </c>
      <c r="D7" s="549"/>
      <c r="E7" s="742"/>
      <c r="F7" s="153"/>
      <c r="G7" s="155"/>
      <c r="H7" s="155"/>
    </row>
    <row r="8" spans="1:8" ht="30" x14ac:dyDescent="0.25">
      <c r="A8" s="160" t="s">
        <v>22</v>
      </c>
      <c r="B8" s="550" t="s">
        <v>139</v>
      </c>
      <c r="C8" s="161" t="s">
        <v>467</v>
      </c>
      <c r="D8" s="551">
        <f>'11'!C9</f>
        <v>0</v>
      </c>
      <c r="E8" s="743"/>
    </row>
    <row r="9" spans="1:8" ht="30" x14ac:dyDescent="0.25">
      <c r="A9" s="160" t="s">
        <v>724</v>
      </c>
      <c r="B9" s="550" t="s">
        <v>140</v>
      </c>
      <c r="C9" s="161" t="s">
        <v>224</v>
      </c>
      <c r="D9" s="552">
        <f>'11'!C25</f>
        <v>18</v>
      </c>
      <c r="E9" s="743"/>
    </row>
    <row r="10" spans="1:8" ht="30" x14ac:dyDescent="0.25">
      <c r="A10" s="160" t="s">
        <v>1160</v>
      </c>
      <c r="B10" s="550" t="s">
        <v>141</v>
      </c>
      <c r="C10" s="161" t="s">
        <v>225</v>
      </c>
      <c r="D10" s="552">
        <f>'11'!C43</f>
        <v>13</v>
      </c>
      <c r="E10" s="743"/>
    </row>
    <row r="11" spans="1:8" ht="30" x14ac:dyDescent="0.25">
      <c r="A11" s="160" t="s">
        <v>1161</v>
      </c>
      <c r="B11" s="550" t="s">
        <v>154</v>
      </c>
      <c r="C11" s="161" t="s">
        <v>400</v>
      </c>
      <c r="D11" s="552">
        <f>'11'!C59</f>
        <v>4990</v>
      </c>
      <c r="E11" s="743"/>
    </row>
    <row r="12" spans="1:8" ht="30" x14ac:dyDescent="0.25">
      <c r="A12" s="160" t="s">
        <v>1162</v>
      </c>
      <c r="B12" s="550" t="s">
        <v>155</v>
      </c>
      <c r="C12" s="161" t="s">
        <v>226</v>
      </c>
      <c r="D12" s="552">
        <f>'11'!C75</f>
        <v>879</v>
      </c>
      <c r="E12" s="743"/>
    </row>
    <row r="13" spans="1:8" ht="18.75" x14ac:dyDescent="0.25">
      <c r="A13" s="160" t="s">
        <v>1163</v>
      </c>
      <c r="B13" s="548" t="s">
        <v>1199</v>
      </c>
      <c r="C13" s="187" t="s">
        <v>1126</v>
      </c>
      <c r="D13" s="549"/>
      <c r="E13" s="743"/>
    </row>
    <row r="14" spans="1:8" x14ac:dyDescent="0.25">
      <c r="A14" s="160" t="s">
        <v>1164</v>
      </c>
      <c r="B14" s="553" t="s">
        <v>1127</v>
      </c>
      <c r="C14" s="165" t="s">
        <v>1132</v>
      </c>
      <c r="D14" s="554">
        <f>SUM('10'!D34:W34)</f>
        <v>24</v>
      </c>
      <c r="E14" s="743"/>
    </row>
    <row r="15" spans="1:8" x14ac:dyDescent="0.25">
      <c r="A15" s="160" t="s">
        <v>1165</v>
      </c>
      <c r="B15" s="553" t="s">
        <v>1128</v>
      </c>
      <c r="C15" s="165" t="s">
        <v>1129</v>
      </c>
      <c r="D15" s="554">
        <f>SUM('10'!D46:W46)</f>
        <v>7</v>
      </c>
      <c r="E15" s="743"/>
    </row>
    <row r="16" spans="1:8" ht="18.75" x14ac:dyDescent="0.25">
      <c r="A16" s="160" t="s">
        <v>1166</v>
      </c>
      <c r="B16" s="555" t="s">
        <v>223</v>
      </c>
      <c r="C16" s="188" t="s">
        <v>1125</v>
      </c>
      <c r="D16" s="556"/>
      <c r="E16" s="743"/>
    </row>
    <row r="17" spans="1:6" x14ac:dyDescent="0.25">
      <c r="A17" s="160" t="s">
        <v>1167</v>
      </c>
      <c r="B17" s="557" t="s">
        <v>1156</v>
      </c>
      <c r="C17" s="163" t="s">
        <v>228</v>
      </c>
      <c r="D17" s="558">
        <f>SUM(D18:D20)</f>
        <v>18</v>
      </c>
      <c r="E17" s="743"/>
    </row>
    <row r="18" spans="1:6" x14ac:dyDescent="0.25">
      <c r="A18" s="160" t="s">
        <v>1168</v>
      </c>
      <c r="B18" s="550" t="s">
        <v>1144</v>
      </c>
      <c r="C18" s="164" t="s">
        <v>146</v>
      </c>
      <c r="D18" s="559">
        <f>'13'!C12</f>
        <v>0</v>
      </c>
      <c r="E18" s="743"/>
    </row>
    <row r="19" spans="1:6" x14ac:dyDescent="0.25">
      <c r="A19" s="160" t="s">
        <v>1169</v>
      </c>
      <c r="B19" s="550" t="s">
        <v>1145</v>
      </c>
      <c r="C19" s="164" t="s">
        <v>147</v>
      </c>
      <c r="D19" s="559">
        <f>'13'!C13</f>
        <v>0</v>
      </c>
      <c r="E19" s="743"/>
    </row>
    <row r="20" spans="1:6" x14ac:dyDescent="0.25">
      <c r="A20" s="160" t="s">
        <v>1170</v>
      </c>
      <c r="B20" s="550" t="s">
        <v>1146</v>
      </c>
      <c r="C20" s="164" t="s">
        <v>148</v>
      </c>
      <c r="D20" s="559">
        <f>'13'!C14</f>
        <v>18</v>
      </c>
      <c r="E20" s="743"/>
    </row>
    <row r="21" spans="1:6" x14ac:dyDescent="0.25">
      <c r="A21" s="160" t="s">
        <v>1171</v>
      </c>
      <c r="B21" s="557" t="s">
        <v>1157</v>
      </c>
      <c r="C21" s="163" t="s">
        <v>227</v>
      </c>
      <c r="D21" s="558">
        <f>SUM(D22:D24)</f>
        <v>18</v>
      </c>
      <c r="E21" s="743"/>
    </row>
    <row r="22" spans="1:6" x14ac:dyDescent="0.25">
      <c r="A22" s="160" t="s">
        <v>1172</v>
      </c>
      <c r="B22" s="550" t="s">
        <v>1147</v>
      </c>
      <c r="C22" s="164" t="s">
        <v>145</v>
      </c>
      <c r="D22" s="559">
        <f>'13'!C16</f>
        <v>3</v>
      </c>
      <c r="E22" s="743"/>
    </row>
    <row r="23" spans="1:6" x14ac:dyDescent="0.25">
      <c r="A23" s="160" t="s">
        <v>1173</v>
      </c>
      <c r="B23" s="550" t="s">
        <v>1148</v>
      </c>
      <c r="C23" s="164" t="s">
        <v>143</v>
      </c>
      <c r="D23" s="559">
        <f>'13'!C17</f>
        <v>0</v>
      </c>
      <c r="E23" s="743"/>
    </row>
    <row r="24" spans="1:6" x14ac:dyDescent="0.25">
      <c r="A24" s="160" t="s">
        <v>1174</v>
      </c>
      <c r="B24" s="550" t="s">
        <v>1149</v>
      </c>
      <c r="C24" s="164" t="s">
        <v>144</v>
      </c>
      <c r="D24" s="559">
        <f>'13'!C18</f>
        <v>15</v>
      </c>
      <c r="E24" s="743"/>
    </row>
    <row r="25" spans="1:6" ht="18.75" x14ac:dyDescent="0.25">
      <c r="A25" s="160" t="s">
        <v>1175</v>
      </c>
      <c r="B25" s="555" t="s">
        <v>1131</v>
      </c>
      <c r="C25" s="188" t="s">
        <v>1133</v>
      </c>
      <c r="D25" s="556"/>
      <c r="E25" s="743"/>
    </row>
    <row r="26" spans="1:6" x14ac:dyDescent="0.25">
      <c r="A26" s="160" t="s">
        <v>1176</v>
      </c>
      <c r="B26" s="557" t="s">
        <v>1158</v>
      </c>
      <c r="C26" s="129" t="s">
        <v>229</v>
      </c>
      <c r="D26" s="560"/>
      <c r="E26" s="743"/>
      <c r="F26" s="156"/>
    </row>
    <row r="27" spans="1:6" x14ac:dyDescent="0.25">
      <c r="A27" s="160" t="s">
        <v>1177</v>
      </c>
      <c r="B27" s="550" t="s">
        <v>1150</v>
      </c>
      <c r="C27" s="164" t="s">
        <v>1134</v>
      </c>
      <c r="D27" s="734">
        <v>12</v>
      </c>
      <c r="E27" s="743"/>
    </row>
    <row r="28" spans="1:6" x14ac:dyDescent="0.25">
      <c r="A28" s="160" t="s">
        <v>1178</v>
      </c>
      <c r="B28" s="557" t="s">
        <v>1151</v>
      </c>
      <c r="C28" s="165" t="s">
        <v>1136</v>
      </c>
      <c r="D28" s="561">
        <f>'1'!C9</f>
        <v>12</v>
      </c>
      <c r="E28" s="743"/>
    </row>
    <row r="29" spans="1:6" x14ac:dyDescent="0.25">
      <c r="A29" s="160" t="s">
        <v>1179</v>
      </c>
      <c r="B29" s="557" t="s">
        <v>1152</v>
      </c>
      <c r="C29" s="165" t="s">
        <v>1137</v>
      </c>
      <c r="D29" s="562">
        <f>(D27/D28)*100</f>
        <v>100</v>
      </c>
      <c r="E29" s="743"/>
    </row>
    <row r="30" spans="1:6" x14ac:dyDescent="0.25">
      <c r="A30" s="160" t="s">
        <v>1180</v>
      </c>
      <c r="B30" s="557" t="s">
        <v>1159</v>
      </c>
      <c r="C30" s="129" t="s">
        <v>230</v>
      </c>
      <c r="D30" s="560"/>
      <c r="E30" s="743"/>
    </row>
    <row r="31" spans="1:6" ht="30" x14ac:dyDescent="0.25">
      <c r="A31" s="160" t="s">
        <v>1181</v>
      </c>
      <c r="B31" s="550" t="s">
        <v>1153</v>
      </c>
      <c r="C31" s="164" t="s">
        <v>1135</v>
      </c>
      <c r="D31" s="734">
        <v>10</v>
      </c>
      <c r="E31" s="743"/>
    </row>
    <row r="32" spans="1:6" x14ac:dyDescent="0.25">
      <c r="A32" s="160" t="s">
        <v>1182</v>
      </c>
      <c r="B32" s="557" t="s">
        <v>1154</v>
      </c>
      <c r="C32" s="165" t="s">
        <v>1138</v>
      </c>
      <c r="D32" s="561">
        <f>'1'!C10</f>
        <v>448</v>
      </c>
      <c r="E32" s="743"/>
    </row>
    <row r="33" spans="1:5" ht="30" x14ac:dyDescent="0.25">
      <c r="A33" s="160" t="s">
        <v>1183</v>
      </c>
      <c r="B33" s="557" t="s">
        <v>1155</v>
      </c>
      <c r="C33" s="165" t="s">
        <v>1139</v>
      </c>
      <c r="D33" s="562">
        <f>(D31/D32)*100</f>
        <v>2.2321428571428572</v>
      </c>
      <c r="E33" s="743"/>
    </row>
    <row r="34" spans="1:5" ht="18.75" x14ac:dyDescent="0.25">
      <c r="A34" s="160" t="s">
        <v>1184</v>
      </c>
      <c r="B34" s="555" t="s">
        <v>1130</v>
      </c>
      <c r="C34" s="188" t="s">
        <v>1600</v>
      </c>
      <c r="D34" s="556"/>
      <c r="E34" s="744"/>
    </row>
    <row r="35" spans="1:5" x14ac:dyDescent="0.25">
      <c r="A35" s="160" t="s">
        <v>1185</v>
      </c>
      <c r="B35" s="563" t="str">
        <f>CONCATENATE('1'!$C$8,"-",E35,".","1")</f>
        <v>ALYT-P.1</v>
      </c>
      <c r="C35" s="92"/>
      <c r="D35" s="559">
        <f>'11'!C91</f>
        <v>0</v>
      </c>
      <c r="E35" s="190" t="s">
        <v>1140</v>
      </c>
    </row>
    <row r="36" spans="1:5" x14ac:dyDescent="0.25">
      <c r="A36" s="160" t="s">
        <v>1186</v>
      </c>
      <c r="B36" s="564" t="str">
        <f>CONCATENATE('1'!$C$8,"-",E36,".","2")</f>
        <v>ALYT-P.2</v>
      </c>
      <c r="C36" s="92"/>
      <c r="D36" s="559">
        <f>'11'!C107</f>
        <v>0</v>
      </c>
      <c r="E36" s="190" t="s">
        <v>1140</v>
      </c>
    </row>
    <row r="37" spans="1:5" x14ac:dyDescent="0.25">
      <c r="A37" s="160" t="s">
        <v>1187</v>
      </c>
      <c r="B37" s="564" t="str">
        <f>CONCATENATE('1'!$C$8,"-",E37,".","3")</f>
        <v>ALYT-P.3</v>
      </c>
      <c r="C37" s="92"/>
      <c r="D37" s="559">
        <f>'11'!C123</f>
        <v>0</v>
      </c>
      <c r="E37" s="190" t="s">
        <v>1140</v>
      </c>
    </row>
    <row r="38" spans="1:5" x14ac:dyDescent="0.25">
      <c r="A38" s="160" t="s">
        <v>1188</v>
      </c>
      <c r="B38" s="564" t="str">
        <f>CONCATENATE('1'!$C$8,"-",E38,".","4")</f>
        <v>ALYT-P.4</v>
      </c>
      <c r="C38" s="92"/>
      <c r="D38" s="559">
        <f>'11'!C139</f>
        <v>0</v>
      </c>
      <c r="E38" s="190" t="s">
        <v>1140</v>
      </c>
    </row>
    <row r="39" spans="1:5" x14ac:dyDescent="0.25">
      <c r="A39" s="160" t="s">
        <v>1189</v>
      </c>
      <c r="B39" s="564" t="str">
        <f>CONCATENATE('1'!$C$8,"-",E39,".","5")</f>
        <v>ALYT-P.5</v>
      </c>
      <c r="C39" s="92"/>
      <c r="D39" s="559">
        <f>'11'!C155</f>
        <v>0</v>
      </c>
      <c r="E39" s="190" t="s">
        <v>1140</v>
      </c>
    </row>
    <row r="40" spans="1:5" x14ac:dyDescent="0.25">
      <c r="A40" s="160" t="s">
        <v>1190</v>
      </c>
      <c r="B40" s="564" t="str">
        <f>CONCATENATE('1'!$C$8,"-",E40,".","6")</f>
        <v>ALYT-P.6</v>
      </c>
      <c r="C40" s="92"/>
      <c r="D40" s="559">
        <f>'11'!C171</f>
        <v>0</v>
      </c>
      <c r="E40" s="190" t="s">
        <v>1140</v>
      </c>
    </row>
    <row r="41" spans="1:5" x14ac:dyDescent="0.25">
      <c r="A41" s="160" t="s">
        <v>1191</v>
      </c>
      <c r="B41" s="564" t="str">
        <f>CONCATENATE('1'!$C$8,"-",E41,".","7")</f>
        <v>ALYT-P.7</v>
      </c>
      <c r="C41" s="92"/>
      <c r="D41" s="559">
        <f>'11'!C187</f>
        <v>0</v>
      </c>
      <c r="E41" s="190" t="s">
        <v>1140</v>
      </c>
    </row>
    <row r="42" spans="1:5" x14ac:dyDescent="0.25">
      <c r="A42" s="160" t="s">
        <v>1192</v>
      </c>
      <c r="B42" s="564" t="str">
        <f>CONCATENATE('1'!$C$8,"-",E42,".","8")</f>
        <v>ALYT-P.8</v>
      </c>
      <c r="C42" s="92"/>
      <c r="D42" s="559">
        <f>'11'!C203</f>
        <v>0</v>
      </c>
      <c r="E42" s="190" t="s">
        <v>1140</v>
      </c>
    </row>
    <row r="43" spans="1:5" x14ac:dyDescent="0.25">
      <c r="A43" s="160" t="s">
        <v>1193</v>
      </c>
      <c r="B43" s="564" t="str">
        <f>CONCATENATE('1'!$C$8,"-",E43,".","9")</f>
        <v>ALYT-P.9</v>
      </c>
      <c r="C43" s="92"/>
      <c r="D43" s="559">
        <f>'11'!C219</f>
        <v>0</v>
      </c>
      <c r="E43" s="190" t="s">
        <v>1140</v>
      </c>
    </row>
    <row r="44" spans="1:5" ht="15.75" thickBot="1" x14ac:dyDescent="0.3">
      <c r="A44" s="160" t="s">
        <v>1194</v>
      </c>
      <c r="B44" s="565" t="str">
        <f>CONCATENATE('1'!$C$8,"-",E44,".","10")</f>
        <v>ALYT-P.10</v>
      </c>
      <c r="C44" s="371"/>
      <c r="D44" s="566">
        <f>'11'!C235</f>
        <v>0</v>
      </c>
      <c r="E44" s="191" t="s">
        <v>1140</v>
      </c>
    </row>
    <row r="47" spans="1:5" x14ac:dyDescent="0.25">
      <c r="B47" s="2"/>
      <c r="C47" s="360" t="s">
        <v>1490</v>
      </c>
    </row>
    <row r="48" spans="1:5" ht="75" x14ac:dyDescent="0.25">
      <c r="B48" s="2">
        <v>1</v>
      </c>
      <c r="C48" s="335" t="s">
        <v>1626</v>
      </c>
    </row>
    <row r="49" spans="2:4" ht="120" x14ac:dyDescent="0.25">
      <c r="B49" s="1">
        <v>2</v>
      </c>
      <c r="C49" s="335" t="s">
        <v>1313</v>
      </c>
      <c r="D49" s="10"/>
    </row>
    <row r="50" spans="2:4" ht="120" x14ac:dyDescent="0.25">
      <c r="B50" s="1">
        <v>3</v>
      </c>
      <c r="C50" s="335" t="s">
        <v>1314</v>
      </c>
      <c r="D50" s="10"/>
    </row>
    <row r="51" spans="2:4" ht="30" x14ac:dyDescent="0.25">
      <c r="B51" s="2">
        <v>4</v>
      </c>
      <c r="C51" s="335" t="s">
        <v>1309</v>
      </c>
      <c r="D51" s="10"/>
    </row>
    <row r="52" spans="2:4" ht="30" x14ac:dyDescent="0.25">
      <c r="B52" s="1">
        <v>5</v>
      </c>
      <c r="C52" s="335" t="s">
        <v>1310</v>
      </c>
      <c r="D52" s="10"/>
    </row>
    <row r="53" spans="2:4" ht="30" x14ac:dyDescent="0.25">
      <c r="B53" s="1">
        <v>6</v>
      </c>
      <c r="C53" s="335" t="s">
        <v>1311</v>
      </c>
    </row>
    <row r="54" spans="2:4" ht="30" x14ac:dyDescent="0.25">
      <c r="B54" s="2">
        <v>7</v>
      </c>
      <c r="C54" s="335" t="s">
        <v>1312</v>
      </c>
    </row>
    <row r="55" spans="2:4" x14ac:dyDescent="0.25">
      <c r="C55" s="11"/>
    </row>
  </sheetData>
  <mergeCells count="1">
    <mergeCell ref="E7:E34"/>
  </mergeCells>
  <phoneticPr fontId="8" type="noConversion"/>
  <dataValidations count="1">
    <dataValidation type="textLength" allowBlank="1" showInputMessage="1" showErrorMessage="1" prompt="Maksimalus simbolių skaičius - 100" sqref="C35:C44" xr:uid="{00000000-0002-0000-0600-000000000000}">
      <formula1>0</formula1>
      <formula2>100</formula2>
    </dataValidation>
  </dataValidations>
  <pageMargins left="0.70866141732283472" right="0.70866141732283472" top="0.74803149606299213" bottom="0.74803149606299213" header="0.31496062992125984" footer="0.31496062992125984"/>
  <pageSetup paperSize="9" scale="92" orientation="landscape" horizontalDpi="4294967293" verticalDpi="0" r:id="rId1"/>
  <rowBreaks count="2" manualBreakCount="2">
    <brk id="24" max="16383" man="1"/>
    <brk id="4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D94EA89-15BD-490D-86A7-18699996CB0B}">
          <x14:formula1>
            <xm:f>Sąrašai!$A$35:$A$36</xm:f>
          </x14:formula1>
          <xm:sqref>E35:E44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6"/>
  <sheetViews>
    <sheetView topLeftCell="A6" zoomScaleNormal="100" workbookViewId="0">
      <selection activeCell="F13" sqref="F13"/>
    </sheetView>
  </sheetViews>
  <sheetFormatPr defaultColWidth="9.140625" defaultRowHeight="15" x14ac:dyDescent="0.25"/>
  <cols>
    <col min="1" max="1" width="8.5703125" style="106" customWidth="1"/>
    <col min="2" max="2" width="12.5703125" style="13" customWidth="1"/>
    <col min="3" max="3" width="70.5703125" style="13" customWidth="1"/>
    <col min="4" max="4" width="52.5703125" style="13" customWidth="1"/>
    <col min="5" max="7" width="15.5703125" customWidth="1"/>
    <col min="8" max="8" width="20.5703125" style="13" customWidth="1"/>
    <col min="9" max="9" width="25.5703125" style="13" customWidth="1"/>
    <col min="10" max="10" width="35.5703125" style="13" customWidth="1"/>
    <col min="11" max="11" width="8.5703125"/>
    <col min="12" max="12" width="12.5703125" style="13" hidden="1" customWidth="1"/>
    <col min="13" max="16384" width="9.140625" style="13"/>
  </cols>
  <sheetData>
    <row r="1" spans="1:12" s="38" customFormat="1" ht="18.75" x14ac:dyDescent="0.25">
      <c r="A1" s="169" t="s">
        <v>126</v>
      </c>
      <c r="B1" s="36" t="s">
        <v>397</v>
      </c>
      <c r="C1" s="36"/>
      <c r="D1" s="170"/>
      <c r="E1"/>
      <c r="F1"/>
      <c r="G1"/>
      <c r="H1" s="36"/>
      <c r="I1" s="36"/>
      <c r="J1" s="36"/>
    </row>
    <row r="2" spans="1:12" x14ac:dyDescent="0.25">
      <c r="A2" s="105"/>
      <c r="B2" s="1"/>
      <c r="C2" s="1"/>
      <c r="D2" s="1"/>
      <c r="H2" s="171"/>
      <c r="I2" s="171"/>
      <c r="J2" s="1"/>
    </row>
    <row r="3" spans="1:12" x14ac:dyDescent="0.25">
      <c r="A3" s="1"/>
      <c r="B3" s="140" t="s">
        <v>1272</v>
      </c>
      <c r="C3" s="205" t="str">
        <f>'1'!C8</f>
        <v>ALYT</v>
      </c>
      <c r="D3" s="1"/>
      <c r="H3" s="1"/>
      <c r="I3" s="1"/>
      <c r="J3" s="1"/>
    </row>
    <row r="4" spans="1:12" customFormat="1" ht="15.75" thickBot="1" x14ac:dyDescent="0.3">
      <c r="L4" s="13"/>
    </row>
    <row r="5" spans="1:12" x14ac:dyDescent="0.25">
      <c r="A5" s="105"/>
      <c r="B5" s="318">
        <v>1</v>
      </c>
      <c r="C5" s="319">
        <v>2</v>
      </c>
      <c r="D5" s="319">
        <v>3</v>
      </c>
      <c r="E5" s="319">
        <v>4</v>
      </c>
      <c r="F5" s="321">
        <v>5</v>
      </c>
      <c r="G5" s="162">
        <v>6</v>
      </c>
      <c r="H5" s="259">
        <v>7</v>
      </c>
      <c r="I5" s="162">
        <v>8</v>
      </c>
      <c r="J5" s="259">
        <v>9</v>
      </c>
      <c r="L5" s="228" t="s">
        <v>1316</v>
      </c>
    </row>
    <row r="6" spans="1:12" s="15" customFormat="1" ht="75" x14ac:dyDescent="0.25">
      <c r="A6" s="105"/>
      <c r="B6" s="362" t="s">
        <v>54</v>
      </c>
      <c r="C6" s="582" t="s">
        <v>53</v>
      </c>
      <c r="D6" s="96" t="s">
        <v>42</v>
      </c>
      <c r="E6" s="32" t="str">
        <f>'10'!B34</f>
        <v>Planuojama paremti projektų (rodiklis L700)</v>
      </c>
      <c r="F6" s="515" t="str">
        <f>'10'!B33</f>
        <v>Planuojama paramos suma priemonei, Eur</v>
      </c>
      <c r="G6" s="31" t="s">
        <v>218</v>
      </c>
      <c r="H6" s="32" t="s">
        <v>28</v>
      </c>
      <c r="I6" s="583" t="s">
        <v>29</v>
      </c>
      <c r="J6" s="31" t="s">
        <v>213</v>
      </c>
      <c r="L6" s="123" t="s">
        <v>1315</v>
      </c>
    </row>
    <row r="7" spans="1:12" x14ac:dyDescent="0.25">
      <c r="A7" s="105" t="s">
        <v>150</v>
      </c>
      <c r="B7" s="573" t="s">
        <v>0</v>
      </c>
      <c r="C7" s="726" t="s">
        <v>1794</v>
      </c>
      <c r="D7" s="230" t="s">
        <v>33</v>
      </c>
      <c r="E7" s="173">
        <f>HLOOKUP($B7,'10'!$D$6:$W$35,29,FALSE)</f>
        <v>4</v>
      </c>
      <c r="F7" s="574">
        <f>HLOOKUP($B7,'10'!$D$6:$W$35,28,FALSE)</f>
        <v>480000</v>
      </c>
      <c r="G7" s="624">
        <f t="shared" ref="G7:G26" si="0">IF(J7="Vietos projektų įgyvendinimo išlaidos",F7/$F$29*100,"-")</f>
        <v>29.8673144555313</v>
      </c>
      <c r="H7" s="172" t="str">
        <f>VLOOKUP(D7,Sąrašai!$A$8:$B$19,2,FALSE)</f>
        <v>LEADER-20VVG-03</v>
      </c>
      <c r="I7" s="172" t="str">
        <f>CONCATENATE('1'!$C$8,"-",H7,"-",L7)</f>
        <v>ALYT-LEADER-20VVG-03-01</v>
      </c>
      <c r="J7" s="174" t="str">
        <f>VLOOKUP(H7,Sąrašai!$B$8:$C$19,2,FALSE)</f>
        <v>Vietos projektų įgyvendinimo išlaidos</v>
      </c>
      <c r="L7" s="232" t="s">
        <v>1283</v>
      </c>
    </row>
    <row r="8" spans="1:12" ht="30" x14ac:dyDescent="0.25">
      <c r="A8" s="105" t="s">
        <v>151</v>
      </c>
      <c r="B8" s="573" t="s">
        <v>1</v>
      </c>
      <c r="C8" s="726" t="s">
        <v>1795</v>
      </c>
      <c r="D8" s="230" t="s">
        <v>33</v>
      </c>
      <c r="E8" s="173">
        <f>HLOOKUP($B8,'10'!$D$6:$W$35,29,FALSE)</f>
        <v>4</v>
      </c>
      <c r="F8" s="574">
        <f>HLOOKUP($B8,'10'!$D$6:$W$35,28,FALSE)</f>
        <v>450000</v>
      </c>
      <c r="G8" s="624">
        <f t="shared" si="0"/>
        <v>28.000607302060597</v>
      </c>
      <c r="H8" s="172" t="str">
        <f>VLOOKUP(D8,Sąrašai!$A$8:$B$19,2,FALSE)</f>
        <v>LEADER-20VVG-03</v>
      </c>
      <c r="I8" s="172" t="str">
        <f>CONCATENATE('1'!$C$8,"-",H8,"-",L8)</f>
        <v>ALYT-LEADER-20VVG-03-02</v>
      </c>
      <c r="J8" s="174" t="str">
        <f>VLOOKUP(H8,Sąrašai!$B$8:$C$19,2,FALSE)</f>
        <v>Vietos projektų įgyvendinimo išlaidos</v>
      </c>
      <c r="L8" s="232" t="s">
        <v>1284</v>
      </c>
    </row>
    <row r="9" spans="1:12" x14ac:dyDescent="0.25">
      <c r="A9" s="105" t="s">
        <v>152</v>
      </c>
      <c r="B9" s="573" t="s">
        <v>2</v>
      </c>
      <c r="C9" s="726" t="s">
        <v>1796</v>
      </c>
      <c r="D9" s="230" t="s">
        <v>1696</v>
      </c>
      <c r="E9" s="173">
        <f>HLOOKUP($B9,'10'!$D$6:$W$35,29,FALSE)</f>
        <v>5</v>
      </c>
      <c r="F9" s="574">
        <f>HLOOKUP($B9,'10'!$D$6:$W$35,28,FALSE)</f>
        <v>325000</v>
      </c>
      <c r="G9" s="624">
        <f t="shared" si="0"/>
        <v>20.222660829265987</v>
      </c>
      <c r="H9" s="172" t="str">
        <f>VLOOKUP(D9,Sąrašai!$A$8:$B$19,2,FALSE)</f>
        <v>LEADER-20VVG-07</v>
      </c>
      <c r="I9" s="172" t="str">
        <f>CONCATENATE('1'!$C$8,"-",H9,"-",L9)</f>
        <v>ALYT-LEADER-20VVG-07-03</v>
      </c>
      <c r="J9" s="174" t="str">
        <f>VLOOKUP(H9,Sąrašai!$B$8:$C$19,2,FALSE)</f>
        <v>Vietos projektų įgyvendinimo išlaidos</v>
      </c>
      <c r="L9" s="232" t="s">
        <v>1285</v>
      </c>
    </row>
    <row r="10" spans="1:12" ht="30" x14ac:dyDescent="0.25">
      <c r="A10" s="105" t="s">
        <v>517</v>
      </c>
      <c r="B10" s="573" t="s">
        <v>3</v>
      </c>
      <c r="C10" s="726" t="s">
        <v>1797</v>
      </c>
      <c r="D10" s="230" t="s">
        <v>1702</v>
      </c>
      <c r="E10" s="173">
        <f>HLOOKUP($B10,'10'!$D$6:$W$35,29,FALSE)</f>
        <v>0</v>
      </c>
      <c r="F10" s="574">
        <f>HLOOKUP($B10,'10'!$D$6:$W$35,28,FALSE)</f>
        <v>0</v>
      </c>
      <c r="G10" s="624">
        <f t="shared" si="0"/>
        <v>0</v>
      </c>
      <c r="H10" s="172" t="str">
        <f>VLOOKUP(D10,Sąrašai!$A$8:$B$19,2,FALSE)</f>
        <v>LEADER-20VVG-04</v>
      </c>
      <c r="I10" s="172" t="str">
        <f>CONCATENATE('1'!$C$8,"-",H10,"-",L10)</f>
        <v>ALYT-LEADER-20VVG-04-04</v>
      </c>
      <c r="J10" s="174" t="str">
        <f>VLOOKUP(H10,Sąrašai!$B$8:$C$19,2,FALSE)</f>
        <v>Vietos projektų įgyvendinimo išlaidos</v>
      </c>
      <c r="L10" s="232" t="s">
        <v>1286</v>
      </c>
    </row>
    <row r="11" spans="1:12" x14ac:dyDescent="0.25">
      <c r="A11" s="105" t="s">
        <v>518</v>
      </c>
      <c r="B11" s="573" t="s">
        <v>4</v>
      </c>
      <c r="C11" s="726" t="s">
        <v>1798</v>
      </c>
      <c r="D11" s="230" t="s">
        <v>1697</v>
      </c>
      <c r="E11" s="173">
        <f>HLOOKUP($B11,'10'!$D$6:$W$35,29,FALSE)</f>
        <v>7</v>
      </c>
      <c r="F11" s="574">
        <f>HLOOKUP($B11,'10'!$D$6:$W$35,28,FALSE)</f>
        <v>150500</v>
      </c>
      <c r="G11" s="624">
        <f t="shared" si="0"/>
        <v>9.3646475532447102</v>
      </c>
      <c r="H11" s="172" t="str">
        <f>VLOOKUP(D11,Sąrašai!$A$8:$B$19,2,FALSE)</f>
        <v>LEADER-20VVG-09</v>
      </c>
      <c r="I11" s="172" t="str">
        <f>CONCATENATE('1'!$C$8,"-",H11,"-",L11)</f>
        <v>ALYT-LEADER-20VVG-09-05</v>
      </c>
      <c r="J11" s="174" t="str">
        <f>VLOOKUP(H11,Sąrašai!$B$8:$C$19,2,FALSE)</f>
        <v>Vietos projektų įgyvendinimo išlaidos</v>
      </c>
      <c r="L11" s="232" t="s">
        <v>1287</v>
      </c>
    </row>
    <row r="12" spans="1:12" x14ac:dyDescent="0.25">
      <c r="A12" s="105" t="s">
        <v>519</v>
      </c>
      <c r="B12" s="573" t="s">
        <v>5</v>
      </c>
      <c r="C12" s="726" t="s">
        <v>38</v>
      </c>
      <c r="D12" s="230" t="s">
        <v>38</v>
      </c>
      <c r="E12" s="173">
        <f>HLOOKUP($B12,'10'!$D$6:$W$35,29,FALSE)</f>
        <v>1</v>
      </c>
      <c r="F12" s="574">
        <f>HLOOKUP($B12,'10'!$D$6:$W$35,28,FALSE)</f>
        <v>5000</v>
      </c>
      <c r="G12" s="624" t="str">
        <f t="shared" si="0"/>
        <v>-</v>
      </c>
      <c r="H12" s="172" t="str">
        <f>VLOOKUP(D12,Sąrašai!$A$8:$B$19,2,FALSE)</f>
        <v>LEADER-20VVG-11</v>
      </c>
      <c r="I12" s="172" t="str">
        <f>CONCATENATE('1'!$C$8,"-",H12,"-",L12)</f>
        <v>ALYT-LEADER-20VVG-11-06</v>
      </c>
      <c r="J12" s="174" t="str">
        <f>VLOOKUP(H12,Sąrašai!$B$8:$C$19,2,FALSE)</f>
        <v>VPS administravimo išlaidos</v>
      </c>
      <c r="L12" s="232" t="s">
        <v>1288</v>
      </c>
    </row>
    <row r="13" spans="1:12" x14ac:dyDescent="0.25">
      <c r="A13" s="105" t="s">
        <v>520</v>
      </c>
      <c r="B13" s="573" t="s">
        <v>6</v>
      </c>
      <c r="C13" s="726" t="s">
        <v>39</v>
      </c>
      <c r="D13" s="230" t="s">
        <v>39</v>
      </c>
      <c r="E13" s="173">
        <f>HLOOKUP($B13,'10'!$D$6:$W$35,29,FALSE)</f>
        <v>1</v>
      </c>
      <c r="F13" s="574">
        <f>HLOOKUP($B13,'10'!$D$6:$W$35,28,FALSE)</f>
        <v>15000</v>
      </c>
      <c r="G13" s="624" t="str">
        <f t="shared" si="0"/>
        <v>-</v>
      </c>
      <c r="H13" s="172" t="str">
        <f>VLOOKUP(D13,Sąrašai!$A$8:$B$19,2,FALSE)</f>
        <v>LEADER-20VVG-12</v>
      </c>
      <c r="I13" s="172" t="str">
        <f>CONCATENATE('1'!$C$8,"-",H13,"-",L13)</f>
        <v>ALYT-LEADER-20VVG-12-07</v>
      </c>
      <c r="J13" s="174" t="str">
        <f>VLOOKUP(H13,Sąrašai!$B$8:$C$19,2,FALSE)</f>
        <v>VPS administravimo išlaidos</v>
      </c>
      <c r="L13" s="232" t="s">
        <v>1289</v>
      </c>
    </row>
    <row r="14" spans="1:12" x14ac:dyDescent="0.25">
      <c r="A14" s="105" t="s">
        <v>521</v>
      </c>
      <c r="B14" s="573" t="s">
        <v>7</v>
      </c>
      <c r="C14" s="726" t="s">
        <v>1797</v>
      </c>
      <c r="D14" s="230" t="s">
        <v>1704</v>
      </c>
      <c r="E14" s="173">
        <f>HLOOKUP($B14,'10'!$D$6:$W$35,29,FALSE)</f>
        <v>2</v>
      </c>
      <c r="F14" s="574">
        <f>HLOOKUP($B14,'10'!$D$6:$W$35,28,FALSE)</f>
        <v>201608</v>
      </c>
      <c r="G14" s="624">
        <f t="shared" si="0"/>
        <v>12.544769859897405</v>
      </c>
      <c r="H14" s="172" t="str">
        <f>VLOOKUP(D14,Sąrašai!$A$8:$B$19,2,FALSE)</f>
        <v>LEADER-20VVG-08</v>
      </c>
      <c r="I14" s="172" t="str">
        <f>CONCATENATE('1'!$C$8,"-",H14,"-",L14)</f>
        <v>ALYT-LEADER-20VVG-08-08</v>
      </c>
      <c r="J14" s="174" t="str">
        <f>VLOOKUP(H14,Sąrašai!$B$8:$C$19,2,FALSE)</f>
        <v>Vietos projektų įgyvendinimo išlaidos</v>
      </c>
      <c r="L14" s="232" t="s">
        <v>1290</v>
      </c>
    </row>
    <row r="15" spans="1:12" x14ac:dyDescent="0.25">
      <c r="A15" s="105" t="s">
        <v>522</v>
      </c>
      <c r="B15" s="573" t="s">
        <v>8</v>
      </c>
      <c r="C15" s="726"/>
      <c r="D15" s="230"/>
      <c r="E15" s="173">
        <f>HLOOKUP($B15,'10'!$D$6:$W$35,29,FALSE)</f>
        <v>0</v>
      </c>
      <c r="F15" s="574">
        <f>HLOOKUP($B15,'10'!$D$6:$W$35,28,FALSE)</f>
        <v>0</v>
      </c>
      <c r="G15" s="624" t="e">
        <f t="shared" si="0"/>
        <v>#N/A</v>
      </c>
      <c r="H15" s="172" t="e">
        <f>VLOOKUP(D15,Sąrašai!$A$8:$B$19,2,FALSE)</f>
        <v>#N/A</v>
      </c>
      <c r="I15" s="172" t="e">
        <f>CONCATENATE('1'!$C$8,"-",H15,"-",L15)</f>
        <v>#N/A</v>
      </c>
      <c r="J15" s="174" t="e">
        <f>VLOOKUP(H15,Sąrašai!$B$8:$C$19,2,FALSE)</f>
        <v>#N/A</v>
      </c>
      <c r="L15" s="232" t="s">
        <v>1291</v>
      </c>
    </row>
    <row r="16" spans="1:12" x14ac:dyDescent="0.25">
      <c r="A16" s="105" t="s">
        <v>523</v>
      </c>
      <c r="B16" s="573" t="s">
        <v>9</v>
      </c>
      <c r="C16" s="726"/>
      <c r="D16" s="230"/>
      <c r="E16" s="173">
        <f>HLOOKUP($B16,'10'!$D$6:$W$35,29,FALSE)</f>
        <v>0</v>
      </c>
      <c r="F16" s="574">
        <f>HLOOKUP($B16,'10'!$D$6:$W$35,28,FALSE)</f>
        <v>0</v>
      </c>
      <c r="G16" s="624" t="e">
        <f t="shared" si="0"/>
        <v>#N/A</v>
      </c>
      <c r="H16" s="172" t="e">
        <f>VLOOKUP(D16,Sąrašai!$A$8:$B$19,2,FALSE)</f>
        <v>#N/A</v>
      </c>
      <c r="I16" s="172" t="e">
        <f>CONCATENATE('1'!$C$8,"-",H16,"-",L16)</f>
        <v>#N/A</v>
      </c>
      <c r="J16" s="174" t="e">
        <f>VLOOKUP(H16,Sąrašai!$B$8:$C$19,2,FALSE)</f>
        <v>#N/A</v>
      </c>
      <c r="K16" s="13"/>
      <c r="L16" s="121">
        <v>10</v>
      </c>
    </row>
    <row r="17" spans="1:12" x14ac:dyDescent="0.25">
      <c r="A17" s="105" t="s">
        <v>524</v>
      </c>
      <c r="B17" s="573" t="s">
        <v>43</v>
      </c>
      <c r="C17" s="726"/>
      <c r="D17" s="230"/>
      <c r="E17" s="173">
        <f>HLOOKUP($B17,'10'!$D$6:$W$35,29,FALSE)</f>
        <v>0</v>
      </c>
      <c r="F17" s="574">
        <f>HLOOKUP($B17,'10'!$D$6:$W$35,28,FALSE)</f>
        <v>0</v>
      </c>
      <c r="G17" s="624" t="e">
        <f t="shared" si="0"/>
        <v>#N/A</v>
      </c>
      <c r="H17" s="172" t="e">
        <f>VLOOKUP(D17,Sąrašai!$A$8:$B$19,2,FALSE)</f>
        <v>#N/A</v>
      </c>
      <c r="I17" s="172" t="e">
        <f>CONCATENATE('1'!$C$8,"-",H17,"-",L17)</f>
        <v>#N/A</v>
      </c>
      <c r="J17" s="174" t="e">
        <f>VLOOKUP(H17,Sąrašai!$B$8:$C$19,2,FALSE)</f>
        <v>#N/A</v>
      </c>
      <c r="L17" s="121">
        <v>11</v>
      </c>
    </row>
    <row r="18" spans="1:12" x14ac:dyDescent="0.25">
      <c r="A18" s="105" t="s">
        <v>525</v>
      </c>
      <c r="B18" s="573" t="s">
        <v>44</v>
      </c>
      <c r="C18" s="726"/>
      <c r="D18" s="230"/>
      <c r="E18" s="173">
        <f>HLOOKUP($B18,'10'!$D$6:$W$35,29,FALSE)</f>
        <v>0</v>
      </c>
      <c r="F18" s="574">
        <f>HLOOKUP($B18,'10'!$D$6:$W$35,28,FALSE)</f>
        <v>0</v>
      </c>
      <c r="G18" s="624" t="e">
        <f t="shared" si="0"/>
        <v>#N/A</v>
      </c>
      <c r="H18" s="172" t="e">
        <f>VLOOKUP(D18,Sąrašai!$A$8:$B$19,2,FALSE)</f>
        <v>#N/A</v>
      </c>
      <c r="I18" s="172" t="e">
        <f>CONCATENATE('1'!$C$8,"-",H18,"-",L18)</f>
        <v>#N/A</v>
      </c>
      <c r="J18" s="174" t="e">
        <f>VLOOKUP(H18,Sąrašai!$B$8:$C$19,2,FALSE)</f>
        <v>#N/A</v>
      </c>
      <c r="L18" s="121">
        <v>12</v>
      </c>
    </row>
    <row r="19" spans="1:12" x14ac:dyDescent="0.25">
      <c r="A19" s="105" t="s">
        <v>526</v>
      </c>
      <c r="B19" s="573" t="s">
        <v>45</v>
      </c>
      <c r="C19" s="726"/>
      <c r="D19" s="230"/>
      <c r="E19" s="173">
        <f>HLOOKUP($B19,'10'!$D$6:$W$35,29,FALSE)</f>
        <v>0</v>
      </c>
      <c r="F19" s="574">
        <f>HLOOKUP($B19,'10'!$D$6:$W$35,28,FALSE)</f>
        <v>0</v>
      </c>
      <c r="G19" s="624" t="e">
        <f t="shared" si="0"/>
        <v>#N/A</v>
      </c>
      <c r="H19" s="172" t="e">
        <f>VLOOKUP(D19,Sąrašai!$A$8:$B$19,2,FALSE)</f>
        <v>#N/A</v>
      </c>
      <c r="I19" s="172" t="e">
        <f>CONCATENATE('1'!$C$8,"-",H19,"-",L19)</f>
        <v>#N/A</v>
      </c>
      <c r="J19" s="174" t="e">
        <f>VLOOKUP(H19,Sąrašai!$B$8:$C$19,2,FALSE)</f>
        <v>#N/A</v>
      </c>
      <c r="L19" s="121">
        <v>13</v>
      </c>
    </row>
    <row r="20" spans="1:12" x14ac:dyDescent="0.25">
      <c r="A20" s="105" t="s">
        <v>527</v>
      </c>
      <c r="B20" s="573" t="s">
        <v>46</v>
      </c>
      <c r="C20" s="726"/>
      <c r="D20" s="230"/>
      <c r="E20" s="173">
        <f>HLOOKUP($B20,'10'!$D$6:$W$35,29,FALSE)</f>
        <v>0</v>
      </c>
      <c r="F20" s="574">
        <f>HLOOKUP($B20,'10'!$D$6:$W$35,28,FALSE)</f>
        <v>0</v>
      </c>
      <c r="G20" s="624" t="e">
        <f t="shared" si="0"/>
        <v>#N/A</v>
      </c>
      <c r="H20" s="172" t="e">
        <f>VLOOKUP(D20,Sąrašai!$A$8:$B$19,2,FALSE)</f>
        <v>#N/A</v>
      </c>
      <c r="I20" s="172" t="e">
        <f>CONCATENATE('1'!$C$8,"-",H20,"-",L20)</f>
        <v>#N/A</v>
      </c>
      <c r="J20" s="174" t="e">
        <f>VLOOKUP(H20,Sąrašai!$B$8:$C$19,2,FALSE)</f>
        <v>#N/A</v>
      </c>
      <c r="L20" s="121">
        <v>14</v>
      </c>
    </row>
    <row r="21" spans="1:12" x14ac:dyDescent="0.25">
      <c r="A21" s="105" t="s">
        <v>528</v>
      </c>
      <c r="B21" s="573" t="s">
        <v>47</v>
      </c>
      <c r="C21" s="726"/>
      <c r="D21" s="230"/>
      <c r="E21" s="173">
        <f>HLOOKUP($B21,'10'!$D$6:$W$35,29,FALSE)</f>
        <v>0</v>
      </c>
      <c r="F21" s="574">
        <f>HLOOKUP($B21,'10'!$D$6:$W$35,28,FALSE)</f>
        <v>0</v>
      </c>
      <c r="G21" s="624" t="e">
        <f t="shared" si="0"/>
        <v>#N/A</v>
      </c>
      <c r="H21" s="172" t="e">
        <f>VLOOKUP(D21,Sąrašai!$A$8:$B$19,2,FALSE)</f>
        <v>#N/A</v>
      </c>
      <c r="I21" s="172" t="e">
        <f>CONCATENATE('1'!$C$8,"-",H21,"-",L21)</f>
        <v>#N/A</v>
      </c>
      <c r="J21" s="174" t="e">
        <f>VLOOKUP(H21,Sąrašai!$B$8:$C$19,2,FALSE)</f>
        <v>#N/A</v>
      </c>
      <c r="L21" s="121">
        <v>15</v>
      </c>
    </row>
    <row r="22" spans="1:12" x14ac:dyDescent="0.25">
      <c r="A22" s="105" t="s">
        <v>529</v>
      </c>
      <c r="B22" s="573" t="s">
        <v>48</v>
      </c>
      <c r="C22" s="726"/>
      <c r="D22" s="230"/>
      <c r="E22" s="173">
        <f>HLOOKUP($B22,'10'!$D$6:$W$35,29,FALSE)</f>
        <v>0</v>
      </c>
      <c r="F22" s="574">
        <f>HLOOKUP($B22,'10'!$D$6:$W$35,28,FALSE)</f>
        <v>0</v>
      </c>
      <c r="G22" s="624" t="e">
        <f t="shared" si="0"/>
        <v>#N/A</v>
      </c>
      <c r="H22" s="172" t="e">
        <f>VLOOKUP(D22,Sąrašai!$A$8:$B$19,2,FALSE)</f>
        <v>#N/A</v>
      </c>
      <c r="I22" s="172" t="e">
        <f>CONCATENATE('1'!$C$8,"-",H22,"-",L22)</f>
        <v>#N/A</v>
      </c>
      <c r="J22" s="174" t="e">
        <f>VLOOKUP(H22,Sąrašai!$B$8:$C$19,2,FALSE)</f>
        <v>#N/A</v>
      </c>
      <c r="L22" s="121">
        <v>16</v>
      </c>
    </row>
    <row r="23" spans="1:12" x14ac:dyDescent="0.25">
      <c r="A23" s="105" t="s">
        <v>530</v>
      </c>
      <c r="B23" s="573" t="s">
        <v>49</v>
      </c>
      <c r="C23" s="726"/>
      <c r="D23" s="230"/>
      <c r="E23" s="173">
        <f>HLOOKUP($B23,'10'!$D$6:$W$35,29,FALSE)</f>
        <v>0</v>
      </c>
      <c r="F23" s="574">
        <f>HLOOKUP($B23,'10'!$D$6:$W$35,28,FALSE)</f>
        <v>0</v>
      </c>
      <c r="G23" s="624" t="e">
        <f t="shared" si="0"/>
        <v>#N/A</v>
      </c>
      <c r="H23" s="172" t="e">
        <f>VLOOKUP(D23,Sąrašai!$A$8:$B$19,2,FALSE)</f>
        <v>#N/A</v>
      </c>
      <c r="I23" s="172" t="e">
        <f>CONCATENATE('1'!$C$8,"-",H23,"-",L23)</f>
        <v>#N/A</v>
      </c>
      <c r="J23" s="174" t="e">
        <f>VLOOKUP(H23,Sąrašai!$B$8:$C$19,2,FALSE)</f>
        <v>#N/A</v>
      </c>
      <c r="L23" s="121">
        <v>17</v>
      </c>
    </row>
    <row r="24" spans="1:12" x14ac:dyDescent="0.25">
      <c r="A24" s="105" t="s">
        <v>531</v>
      </c>
      <c r="B24" s="573" t="s">
        <v>50</v>
      </c>
      <c r="C24" s="726"/>
      <c r="D24" s="230"/>
      <c r="E24" s="173">
        <f>HLOOKUP($B24,'10'!$D$6:$W$35,29,FALSE)</f>
        <v>0</v>
      </c>
      <c r="F24" s="574">
        <f>HLOOKUP($B24,'10'!$D$6:$W$35,28,FALSE)</f>
        <v>0</v>
      </c>
      <c r="G24" s="624" t="e">
        <f t="shared" si="0"/>
        <v>#N/A</v>
      </c>
      <c r="H24" s="172" t="e">
        <f>VLOOKUP(D24,Sąrašai!$A$8:$B$19,2,FALSE)</f>
        <v>#N/A</v>
      </c>
      <c r="I24" s="172" t="e">
        <f>CONCATENATE('1'!$C$8,"-",H24,"-",L24)</f>
        <v>#N/A</v>
      </c>
      <c r="J24" s="174" t="e">
        <f>VLOOKUP(H24,Sąrašai!$B$8:$C$19,2,FALSE)</f>
        <v>#N/A</v>
      </c>
      <c r="L24" s="121">
        <v>18</v>
      </c>
    </row>
    <row r="25" spans="1:12" x14ac:dyDescent="0.25">
      <c r="A25" s="105" t="s">
        <v>532</v>
      </c>
      <c r="B25" s="573" t="s">
        <v>51</v>
      </c>
      <c r="C25" s="726"/>
      <c r="D25" s="230"/>
      <c r="E25" s="173">
        <f>HLOOKUP($B25,'10'!$D$6:$W$35,29,FALSE)</f>
        <v>0</v>
      </c>
      <c r="F25" s="574">
        <f>HLOOKUP($B25,'10'!$D$6:$W$35,28,FALSE)</f>
        <v>0</v>
      </c>
      <c r="G25" s="624" t="e">
        <f t="shared" si="0"/>
        <v>#N/A</v>
      </c>
      <c r="H25" s="172" t="e">
        <f>VLOOKUP(D25,Sąrašai!$A$8:$B$19,2,FALSE)</f>
        <v>#N/A</v>
      </c>
      <c r="I25" s="172" t="e">
        <f>CONCATENATE('1'!$C$8,"-",H25,"-",L25)</f>
        <v>#N/A</v>
      </c>
      <c r="J25" s="174" t="e">
        <f>VLOOKUP(H25,Sąrašai!$B$8:$C$19,2,FALSE)</f>
        <v>#N/A</v>
      </c>
      <c r="L25" s="121">
        <v>19</v>
      </c>
    </row>
    <row r="26" spans="1:12" x14ac:dyDescent="0.25">
      <c r="A26" s="105" t="s">
        <v>533</v>
      </c>
      <c r="B26" s="573" t="s">
        <v>52</v>
      </c>
      <c r="C26" s="726"/>
      <c r="D26" s="230"/>
      <c r="E26" s="173">
        <f>HLOOKUP($B26,'10'!$D$6:$W$35,29,FALSE)</f>
        <v>0</v>
      </c>
      <c r="F26" s="574">
        <f>HLOOKUP($B26,'10'!$D$6:$W$35,28,FALSE)</f>
        <v>0</v>
      </c>
      <c r="G26" s="624" t="e">
        <f t="shared" si="0"/>
        <v>#N/A</v>
      </c>
      <c r="H26" s="172" t="e">
        <f>VLOOKUP(D26,Sąrašai!$A$8:$B$19,2,FALSE)</f>
        <v>#N/A</v>
      </c>
      <c r="I26" s="172" t="e">
        <f>CONCATENATE('1'!$C$8,"-",H26,"-",L26)</f>
        <v>#N/A</v>
      </c>
      <c r="J26" s="174" t="e">
        <f>VLOOKUP(H26,Sąrašai!$B$8:$C$19,2,FALSE)</f>
        <v>#N/A</v>
      </c>
      <c r="K26" s="13"/>
      <c r="L26" s="121">
        <v>20</v>
      </c>
    </row>
    <row r="27" spans="1:12" s="138" customFormat="1" x14ac:dyDescent="0.25">
      <c r="A27" s="105" t="s">
        <v>534</v>
      </c>
      <c r="B27" s="575"/>
      <c r="C27" s="140" t="s">
        <v>219</v>
      </c>
      <c r="D27" s="140"/>
      <c r="E27" s="175">
        <f>SUM(E7:E26)</f>
        <v>24</v>
      </c>
      <c r="F27" s="576">
        <f>SUM(F7:F26)</f>
        <v>1627108</v>
      </c>
      <c r="G27" s="625" t="s">
        <v>149</v>
      </c>
      <c r="H27" s="140"/>
      <c r="I27" s="140"/>
      <c r="J27" s="140"/>
      <c r="L27" s="231"/>
    </row>
    <row r="28" spans="1:12" s="138" customFormat="1" x14ac:dyDescent="0.25">
      <c r="A28" s="105" t="s">
        <v>535</v>
      </c>
      <c r="B28" s="575"/>
      <c r="C28" s="140" t="s">
        <v>369</v>
      </c>
      <c r="D28" s="140"/>
      <c r="E28" s="175">
        <f>E27-E29</f>
        <v>2</v>
      </c>
      <c r="F28" s="576">
        <f>F27-F29</f>
        <v>20000</v>
      </c>
      <c r="G28" s="625"/>
      <c r="H28" s="140"/>
      <c r="I28" s="140"/>
      <c r="J28" s="140"/>
      <c r="L28" s="231"/>
    </row>
    <row r="29" spans="1:12" ht="15.75" thickBot="1" x14ac:dyDescent="0.3">
      <c r="A29" s="105" t="s">
        <v>536</v>
      </c>
      <c r="B29" s="577"/>
      <c r="C29" s="328" t="s">
        <v>370</v>
      </c>
      <c r="D29" s="578"/>
      <c r="E29" s="579">
        <f>SUMIFS($E$7:$E$26,$J$7:$J$26,"Vietos projektų įgyvendinimo išlaidos")</f>
        <v>22</v>
      </c>
      <c r="F29" s="627">
        <f>SUMIFS($F$7:$F$26,$J$7:$J$26,"Vietos projektų įgyvendinimo išlaidos")</f>
        <v>1607108</v>
      </c>
      <c r="G29" s="626">
        <v>100</v>
      </c>
      <c r="H29" s="30"/>
      <c r="I29" s="30"/>
      <c r="J29" s="140"/>
      <c r="L29" s="231"/>
    </row>
    <row r="32" spans="1:12" x14ac:dyDescent="0.25">
      <c r="B32" s="1"/>
      <c r="C32" s="600" t="s">
        <v>1482</v>
      </c>
    </row>
    <row r="33" spans="2:3" ht="60" x14ac:dyDescent="0.25">
      <c r="B33" s="1">
        <v>1</v>
      </c>
      <c r="C33" s="335" t="s">
        <v>1592</v>
      </c>
    </row>
    <row r="34" spans="2:3" ht="45" x14ac:dyDescent="0.25">
      <c r="B34" s="1">
        <v>2</v>
      </c>
      <c r="C34" s="335" t="s">
        <v>1481</v>
      </c>
    </row>
    <row r="35" spans="2:3" ht="45" x14ac:dyDescent="0.25">
      <c r="B35" s="1">
        <v>3</v>
      </c>
      <c r="C35" s="335" t="s">
        <v>1317</v>
      </c>
    </row>
    <row r="36" spans="2:3" ht="30" x14ac:dyDescent="0.25">
      <c r="B36" s="1">
        <v>4</v>
      </c>
      <c r="C36" s="335" t="s">
        <v>1655</v>
      </c>
    </row>
  </sheetData>
  <sheetProtection algorithmName="SHA-512" hashValue="S2IVLXbrkXEyV/tyvmUsuXwzeryZc2Za+kFvCqcsv7U9RCUQRi778QNtsqfU0LndQVWaSPeh0OSS5hhVI3ayMw==" saltValue="VpTyvX/0s1F2B2aaBHTxzQ==" spinCount="100000" sheet="1" objects="1" scenarios="1"/>
  <phoneticPr fontId="8" type="noConversion"/>
  <dataValidations count="1">
    <dataValidation type="textLength" allowBlank="1" showInputMessage="1" showErrorMessage="1" prompt="Rekomenduojamas simbolių skaičius pavadinime - 70, maksimalus - 100." sqref="C7:C26" xr:uid="{00000000-0002-0000-0700-000000000000}">
      <formula1>0</formula1>
      <formula2>100</formula2>
    </dataValidation>
  </dataValidations>
  <pageMargins left="0.70866141732283472" right="0.70866141732283472" top="0.74803149606299213" bottom="0.74803149606299213" header="0.31496062992125984" footer="0.31496062992125984"/>
  <pageSetup paperSize="9" scale="65" pageOrder="overThenDown" orientation="landscape" horizontalDpi="4294967293" verticalDpi="0" r:id="rId1"/>
  <colBreaks count="1" manualBreakCount="1">
    <brk id="7" max="29" man="1"/>
  </colBreaks>
  <extLst>
    <ext xmlns:x14="http://schemas.microsoft.com/office/spreadsheetml/2009/9/main" uri="{CCE6A557-97BC-4b89-ADB6-D9C93CAAB3DF}">
      <x14:dataValidations xmlns:xm="http://schemas.microsoft.com/office/excel/2006/main" count="1">
        <x14:dataValidation type="list" allowBlank="1" showInputMessage="1" showErrorMessage="1" xr:uid="{7555D904-012F-4912-8B64-34C557B9C40E}">
          <x14:formula1>
            <xm:f>Sąrašai!$A$8:$A$19</xm:f>
          </x14:formula1>
          <xm:sqref>D7:G26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2"/>
  <sheetViews>
    <sheetView zoomScaleNormal="100" workbookViewId="0">
      <selection activeCell="A10" sqref="A10:XFD14"/>
    </sheetView>
  </sheetViews>
  <sheetFormatPr defaultColWidth="9.140625" defaultRowHeight="15" x14ac:dyDescent="0.25"/>
  <cols>
    <col min="1" max="1" width="8.5703125" style="10" customWidth="1"/>
    <col min="2" max="2" width="12.5703125" style="10" customWidth="1"/>
    <col min="3" max="3" width="70.5703125" style="10" customWidth="1"/>
    <col min="4" max="4" width="12.5703125" style="12" customWidth="1"/>
    <col min="5" max="15" width="12.5703125" style="10" customWidth="1"/>
    <col min="16" max="21" width="15.5703125" style="10" customWidth="1"/>
    <col min="22" max="16384" width="9.140625" style="10"/>
  </cols>
  <sheetData>
    <row r="1" spans="1:15" s="51" customFormat="1" ht="18.75" x14ac:dyDescent="0.3">
      <c r="A1" s="39" t="s">
        <v>125</v>
      </c>
      <c r="B1" s="39" t="s">
        <v>396</v>
      </c>
      <c r="C1" s="39"/>
      <c r="D1" s="118"/>
      <c r="E1" s="120"/>
      <c r="F1" s="39"/>
      <c r="G1" s="39"/>
      <c r="H1" s="39"/>
      <c r="I1" s="39"/>
      <c r="J1" s="39"/>
      <c r="K1" s="39"/>
      <c r="L1" s="39"/>
      <c r="M1" s="39"/>
      <c r="N1" s="39"/>
    </row>
    <row r="2" spans="1:15" x14ac:dyDescent="0.25">
      <c r="A2"/>
      <c r="B2"/>
      <c r="C2"/>
      <c r="D2" s="8"/>
      <c r="E2"/>
      <c r="F2"/>
      <c r="G2"/>
      <c r="H2"/>
      <c r="I2"/>
      <c r="J2"/>
      <c r="K2"/>
      <c r="L2"/>
      <c r="M2"/>
      <c r="N2"/>
    </row>
    <row r="3" spans="1:15" s="13" customFormat="1" x14ac:dyDescent="0.25">
      <c r="A3" s="1"/>
      <c r="B3" s="140" t="s">
        <v>1272</v>
      </c>
      <c r="C3" s="205" t="str">
        <f>'1'!C8</f>
        <v>ALYT</v>
      </c>
    </row>
    <row r="4" spans="1:15" customFormat="1" ht="15.75" thickBot="1" x14ac:dyDescent="0.3"/>
    <row r="5" spans="1:15" x14ac:dyDescent="0.25">
      <c r="A5"/>
      <c r="B5" s="631">
        <v>1</v>
      </c>
      <c r="C5" s="378">
        <v>2</v>
      </c>
      <c r="D5" s="378">
        <v>3</v>
      </c>
      <c r="E5" s="378">
        <v>4</v>
      </c>
      <c r="F5" s="378">
        <v>5</v>
      </c>
      <c r="G5" s="378">
        <v>6</v>
      </c>
      <c r="H5" s="378">
        <v>7</v>
      </c>
      <c r="I5" s="378">
        <v>8</v>
      </c>
      <c r="J5" s="378">
        <v>9</v>
      </c>
      <c r="K5" s="378">
        <v>10</v>
      </c>
      <c r="L5" s="378">
        <v>11</v>
      </c>
      <c r="M5" s="378">
        <v>12</v>
      </c>
      <c r="N5" s="379">
        <v>13</v>
      </c>
      <c r="O5" s="628">
        <v>14</v>
      </c>
    </row>
    <row r="6" spans="1:15" s="95" customFormat="1" ht="45" x14ac:dyDescent="0.25">
      <c r="A6" s="168"/>
      <c r="B6" s="547" t="s">
        <v>54</v>
      </c>
      <c r="C6" s="656" t="s">
        <v>53</v>
      </c>
      <c r="D6" s="85" t="s">
        <v>1505</v>
      </c>
      <c r="E6" s="85" t="s">
        <v>393</v>
      </c>
      <c r="F6" s="85" t="s">
        <v>395</v>
      </c>
      <c r="G6" s="85" t="s">
        <v>389</v>
      </c>
      <c r="H6" s="85" t="s">
        <v>390</v>
      </c>
      <c r="I6" s="85" t="s">
        <v>391</v>
      </c>
      <c r="J6" s="85" t="s">
        <v>394</v>
      </c>
      <c r="K6" s="85" t="s">
        <v>386</v>
      </c>
      <c r="L6" s="85" t="s">
        <v>387</v>
      </c>
      <c r="M6" s="85" t="s">
        <v>388</v>
      </c>
      <c r="N6" s="298" t="s">
        <v>392</v>
      </c>
      <c r="O6" s="287" t="s">
        <v>1104</v>
      </c>
    </row>
    <row r="7" spans="1:15" x14ac:dyDescent="0.25">
      <c r="A7" t="s">
        <v>167</v>
      </c>
      <c r="B7" s="278" t="s">
        <v>0</v>
      </c>
      <c r="C7" s="654" t="str">
        <f>'7'!C7</f>
        <v xml:space="preserve">Sveikatinimo paslaugų kokybės gerinimas  ir prieinamumo didinimas </v>
      </c>
      <c r="D7" s="655">
        <f>COUNTIFS($E7:$N7,"taip")</f>
        <v>3</v>
      </c>
      <c r="E7" s="657" t="s">
        <v>77</v>
      </c>
      <c r="F7" s="657" t="s">
        <v>76</v>
      </c>
      <c r="G7" s="657" t="s">
        <v>77</v>
      </c>
      <c r="H7" s="657" t="s">
        <v>76</v>
      </c>
      <c r="I7" s="657" t="s">
        <v>76</v>
      </c>
      <c r="J7" s="657" t="s">
        <v>77</v>
      </c>
      <c r="K7" s="657" t="s">
        <v>76</v>
      </c>
      <c r="L7" s="657" t="s">
        <v>76</v>
      </c>
      <c r="M7" s="657" t="s">
        <v>76</v>
      </c>
      <c r="N7" s="658" t="s">
        <v>76</v>
      </c>
      <c r="O7" s="629" t="str">
        <f>IF(D7&lt;4,"Gerai","Per daug tikslų")</f>
        <v>Gerai</v>
      </c>
    </row>
    <row r="8" spans="1:15" x14ac:dyDescent="0.25">
      <c r="A8" t="s">
        <v>168</v>
      </c>
      <c r="B8" s="278" t="s">
        <v>1</v>
      </c>
      <c r="C8" s="654" t="str">
        <f>'7'!C8</f>
        <v>Darnaus turizmo verslo kūrimas ir plėtra integruojant vietos kultūros ir gamtos  išteklius</v>
      </c>
      <c r="D8" s="655">
        <f t="shared" ref="D8:D26" si="0">COUNTIFS($E8:$N8,"taip")</f>
        <v>3</v>
      </c>
      <c r="E8" s="657" t="s">
        <v>77</v>
      </c>
      <c r="F8" s="657" t="s">
        <v>76</v>
      </c>
      <c r="G8" s="657" t="s">
        <v>77</v>
      </c>
      <c r="H8" s="657" t="s">
        <v>76</v>
      </c>
      <c r="I8" s="657" t="s">
        <v>76</v>
      </c>
      <c r="J8" s="657" t="s">
        <v>77</v>
      </c>
      <c r="K8" s="657" t="s">
        <v>76</v>
      </c>
      <c r="L8" s="657" t="s">
        <v>76</v>
      </c>
      <c r="M8" s="657" t="s">
        <v>76</v>
      </c>
      <c r="N8" s="658" t="s">
        <v>76</v>
      </c>
      <c r="O8" s="629" t="str">
        <f t="shared" ref="O8:O26" si="1">IF(D8&lt;4,"Gerai","Per daug tikslų")</f>
        <v>Gerai</v>
      </c>
    </row>
    <row r="9" spans="1:15" x14ac:dyDescent="0.25">
      <c r="A9" t="s">
        <v>169</v>
      </c>
      <c r="B9" s="278" t="s">
        <v>2</v>
      </c>
      <c r="C9" s="654" t="str">
        <f>'7'!C9</f>
        <v>Teminių kaimų kūrimas ir  vietos produktų populiarinimas</v>
      </c>
      <c r="D9" s="655">
        <f t="shared" si="0"/>
        <v>3</v>
      </c>
      <c r="E9" s="657" t="s">
        <v>77</v>
      </c>
      <c r="F9" s="657" t="s">
        <v>76</v>
      </c>
      <c r="G9" s="657" t="s">
        <v>77</v>
      </c>
      <c r="H9" s="657" t="s">
        <v>76</v>
      </c>
      <c r="I9" s="657" t="s">
        <v>76</v>
      </c>
      <c r="J9" s="657" t="s">
        <v>77</v>
      </c>
      <c r="K9" s="657" t="s">
        <v>76</v>
      </c>
      <c r="L9" s="657" t="s">
        <v>76</v>
      </c>
      <c r="M9" s="657" t="s">
        <v>76</v>
      </c>
      <c r="N9" s="658" t="s">
        <v>76</v>
      </c>
      <c r="O9" s="629" t="str">
        <f t="shared" si="1"/>
        <v>Gerai</v>
      </c>
    </row>
    <row r="10" spans="1:15" x14ac:dyDescent="0.25">
      <c r="A10" t="s">
        <v>170</v>
      </c>
      <c r="B10" s="278" t="s">
        <v>3</v>
      </c>
      <c r="C10" s="654" t="str">
        <f>'7'!C10</f>
        <v>Įtraukios infrastruktūros vystymas taikant sumanius sprendimus</v>
      </c>
      <c r="D10" s="655">
        <f t="shared" si="0"/>
        <v>0</v>
      </c>
      <c r="E10" s="657" t="s">
        <v>76</v>
      </c>
      <c r="F10" s="657" t="s">
        <v>76</v>
      </c>
      <c r="G10" s="657" t="s">
        <v>76</v>
      </c>
      <c r="H10" s="657" t="s">
        <v>76</v>
      </c>
      <c r="I10" s="657" t="s">
        <v>76</v>
      </c>
      <c r="J10" s="657" t="s">
        <v>76</v>
      </c>
      <c r="K10" s="657" t="s">
        <v>76</v>
      </c>
      <c r="L10" s="657" t="s">
        <v>76</v>
      </c>
      <c r="M10" s="657" t="s">
        <v>76</v>
      </c>
      <c r="N10" s="658" t="s">
        <v>76</v>
      </c>
      <c r="O10" s="629" t="str">
        <f t="shared" si="1"/>
        <v>Gerai</v>
      </c>
    </row>
    <row r="11" spans="1:15" x14ac:dyDescent="0.25">
      <c r="A11" t="s">
        <v>171</v>
      </c>
      <c r="B11" s="278" t="s">
        <v>4</v>
      </c>
      <c r="C11" s="654" t="str">
        <f>'7'!C11</f>
        <v>Jaunimo verslumo ir įtraukties skatinimas</v>
      </c>
      <c r="D11" s="655">
        <f t="shared" si="0"/>
        <v>3</v>
      </c>
      <c r="E11" s="657" t="s">
        <v>77</v>
      </c>
      <c r="F11" s="657" t="s">
        <v>76</v>
      </c>
      <c r="G11" s="657" t="s">
        <v>77</v>
      </c>
      <c r="H11" s="657" t="s">
        <v>76</v>
      </c>
      <c r="I11" s="657" t="s">
        <v>76</v>
      </c>
      <c r="J11" s="657" t="s">
        <v>77</v>
      </c>
      <c r="K11" s="657" t="s">
        <v>76</v>
      </c>
      <c r="L11" s="657" t="s">
        <v>76</v>
      </c>
      <c r="M11" s="657" t="s">
        <v>76</v>
      </c>
      <c r="N11" s="658" t="s">
        <v>76</v>
      </c>
      <c r="O11" s="629" t="str">
        <f t="shared" si="1"/>
        <v>Gerai</v>
      </c>
    </row>
    <row r="12" spans="1:15" x14ac:dyDescent="0.25">
      <c r="A12" t="s">
        <v>172</v>
      </c>
      <c r="B12" s="278" t="s">
        <v>5</v>
      </c>
      <c r="C12" s="654" t="str">
        <f>'7'!C12</f>
        <v>Teritorinis VVG bendradarbiavimas</v>
      </c>
      <c r="D12" s="655">
        <f t="shared" si="0"/>
        <v>3</v>
      </c>
      <c r="E12" s="657" t="s">
        <v>77</v>
      </c>
      <c r="F12" s="657" t="s">
        <v>76</v>
      </c>
      <c r="G12" s="657" t="s">
        <v>77</v>
      </c>
      <c r="H12" s="657" t="s">
        <v>76</v>
      </c>
      <c r="I12" s="657" t="s">
        <v>76</v>
      </c>
      <c r="J12" s="657" t="s">
        <v>77</v>
      </c>
      <c r="K12" s="657" t="s">
        <v>76</v>
      </c>
      <c r="L12" s="657" t="s">
        <v>76</v>
      </c>
      <c r="M12" s="657" t="s">
        <v>76</v>
      </c>
      <c r="N12" s="658" t="s">
        <v>76</v>
      </c>
      <c r="O12" s="629" t="str">
        <f t="shared" si="1"/>
        <v>Gerai</v>
      </c>
    </row>
    <row r="13" spans="1:15" x14ac:dyDescent="0.25">
      <c r="A13" t="s">
        <v>173</v>
      </c>
      <c r="B13" s="278" t="s">
        <v>6</v>
      </c>
      <c r="C13" s="654" t="str">
        <f>'7'!C13</f>
        <v>Tarptautinis VVG bendradarbiavimas</v>
      </c>
      <c r="D13" s="655">
        <f t="shared" si="0"/>
        <v>3</v>
      </c>
      <c r="E13" s="657" t="s">
        <v>77</v>
      </c>
      <c r="F13" s="657" t="s">
        <v>76</v>
      </c>
      <c r="G13" s="657" t="s">
        <v>77</v>
      </c>
      <c r="H13" s="657" t="s">
        <v>76</v>
      </c>
      <c r="I13" s="657" t="s">
        <v>76</v>
      </c>
      <c r="J13" s="657" t="s">
        <v>77</v>
      </c>
      <c r="K13" s="657" t="s">
        <v>76</v>
      </c>
      <c r="L13" s="657" t="s">
        <v>76</v>
      </c>
      <c r="M13" s="657" t="s">
        <v>76</v>
      </c>
      <c r="N13" s="658" t="s">
        <v>76</v>
      </c>
      <c r="O13" s="629" t="str">
        <f t="shared" si="1"/>
        <v>Gerai</v>
      </c>
    </row>
    <row r="14" spans="1:15" x14ac:dyDescent="0.25">
      <c r="A14" t="s">
        <v>92</v>
      </c>
      <c r="B14" s="278" t="s">
        <v>7</v>
      </c>
      <c r="C14" s="654" t="str">
        <f>'7'!C14</f>
        <v>Įtraukios infrastruktūros vystymas taikant sumanius sprendimus</v>
      </c>
      <c r="D14" s="655">
        <f t="shared" si="0"/>
        <v>3</v>
      </c>
      <c r="E14" s="657" t="s">
        <v>77</v>
      </c>
      <c r="F14" s="657" t="s">
        <v>76</v>
      </c>
      <c r="G14" s="657" t="s">
        <v>77</v>
      </c>
      <c r="H14" s="657" t="s">
        <v>76</v>
      </c>
      <c r="I14" s="657" t="s">
        <v>76</v>
      </c>
      <c r="J14" s="657" t="s">
        <v>77</v>
      </c>
      <c r="K14" s="657" t="s">
        <v>76</v>
      </c>
      <c r="L14" s="657" t="s">
        <v>76</v>
      </c>
      <c r="M14" s="657" t="s">
        <v>76</v>
      </c>
      <c r="N14" s="658" t="s">
        <v>76</v>
      </c>
      <c r="O14" s="629" t="str">
        <f t="shared" si="1"/>
        <v>Gerai</v>
      </c>
    </row>
    <row r="15" spans="1:15" x14ac:dyDescent="0.25">
      <c r="A15" t="s">
        <v>174</v>
      </c>
      <c r="B15" s="278" t="s">
        <v>8</v>
      </c>
      <c r="C15" s="654">
        <f>'7'!C15</f>
        <v>0</v>
      </c>
      <c r="D15" s="655">
        <f t="shared" si="0"/>
        <v>0</v>
      </c>
      <c r="E15" s="657" t="s">
        <v>76</v>
      </c>
      <c r="F15" s="657" t="s">
        <v>76</v>
      </c>
      <c r="G15" s="657" t="s">
        <v>76</v>
      </c>
      <c r="H15" s="657" t="s">
        <v>76</v>
      </c>
      <c r="I15" s="657" t="s">
        <v>76</v>
      </c>
      <c r="J15" s="657" t="s">
        <v>76</v>
      </c>
      <c r="K15" s="657" t="s">
        <v>76</v>
      </c>
      <c r="L15" s="657" t="s">
        <v>76</v>
      </c>
      <c r="M15" s="657" t="s">
        <v>76</v>
      </c>
      <c r="N15" s="658" t="s">
        <v>76</v>
      </c>
      <c r="O15" s="629" t="str">
        <f t="shared" si="1"/>
        <v>Gerai</v>
      </c>
    </row>
    <row r="16" spans="1:15" x14ac:dyDescent="0.25">
      <c r="A16" t="s">
        <v>175</v>
      </c>
      <c r="B16" s="278" t="s">
        <v>9</v>
      </c>
      <c r="C16" s="654">
        <f>'7'!C16</f>
        <v>0</v>
      </c>
      <c r="D16" s="655">
        <f t="shared" si="0"/>
        <v>0</v>
      </c>
      <c r="E16" s="657" t="s">
        <v>76</v>
      </c>
      <c r="F16" s="657" t="s">
        <v>76</v>
      </c>
      <c r="G16" s="657" t="s">
        <v>76</v>
      </c>
      <c r="H16" s="657" t="s">
        <v>76</v>
      </c>
      <c r="I16" s="657" t="s">
        <v>76</v>
      </c>
      <c r="J16" s="657" t="s">
        <v>76</v>
      </c>
      <c r="K16" s="657" t="s">
        <v>76</v>
      </c>
      <c r="L16" s="657" t="s">
        <v>76</v>
      </c>
      <c r="M16" s="657" t="s">
        <v>76</v>
      </c>
      <c r="N16" s="658" t="s">
        <v>76</v>
      </c>
      <c r="O16" s="629" t="str">
        <f t="shared" si="1"/>
        <v>Gerai</v>
      </c>
    </row>
    <row r="17" spans="1:15" x14ac:dyDescent="0.25">
      <c r="A17" t="s">
        <v>176</v>
      </c>
      <c r="B17" s="278" t="s">
        <v>43</v>
      </c>
      <c r="C17" s="654">
        <f>'7'!C17</f>
        <v>0</v>
      </c>
      <c r="D17" s="655">
        <f t="shared" si="0"/>
        <v>0</v>
      </c>
      <c r="E17" s="657" t="s">
        <v>76</v>
      </c>
      <c r="F17" s="657" t="s">
        <v>76</v>
      </c>
      <c r="G17" s="657" t="s">
        <v>76</v>
      </c>
      <c r="H17" s="657" t="s">
        <v>76</v>
      </c>
      <c r="I17" s="657" t="s">
        <v>76</v>
      </c>
      <c r="J17" s="657" t="s">
        <v>76</v>
      </c>
      <c r="K17" s="657" t="s">
        <v>76</v>
      </c>
      <c r="L17" s="657" t="s">
        <v>76</v>
      </c>
      <c r="M17" s="657" t="s">
        <v>76</v>
      </c>
      <c r="N17" s="658" t="s">
        <v>76</v>
      </c>
      <c r="O17" s="629" t="str">
        <f t="shared" si="1"/>
        <v>Gerai</v>
      </c>
    </row>
    <row r="18" spans="1:15" x14ac:dyDescent="0.25">
      <c r="A18" t="s">
        <v>177</v>
      </c>
      <c r="B18" s="278" t="s">
        <v>44</v>
      </c>
      <c r="C18" s="654">
        <f>'7'!C18</f>
        <v>0</v>
      </c>
      <c r="D18" s="655">
        <f t="shared" si="0"/>
        <v>0</v>
      </c>
      <c r="E18" s="657" t="s">
        <v>76</v>
      </c>
      <c r="F18" s="657" t="s">
        <v>76</v>
      </c>
      <c r="G18" s="657" t="s">
        <v>76</v>
      </c>
      <c r="H18" s="657" t="s">
        <v>76</v>
      </c>
      <c r="I18" s="657" t="s">
        <v>76</v>
      </c>
      <c r="J18" s="657" t="s">
        <v>76</v>
      </c>
      <c r="K18" s="657" t="s">
        <v>76</v>
      </c>
      <c r="L18" s="657" t="s">
        <v>76</v>
      </c>
      <c r="M18" s="657" t="s">
        <v>76</v>
      </c>
      <c r="N18" s="658" t="s">
        <v>76</v>
      </c>
      <c r="O18" s="629" t="str">
        <f t="shared" si="1"/>
        <v>Gerai</v>
      </c>
    </row>
    <row r="19" spans="1:15" x14ac:dyDescent="0.25">
      <c r="A19" t="s">
        <v>178</v>
      </c>
      <c r="B19" s="278" t="s">
        <v>45</v>
      </c>
      <c r="C19" s="654">
        <f>'7'!C19</f>
        <v>0</v>
      </c>
      <c r="D19" s="655">
        <f t="shared" si="0"/>
        <v>0</v>
      </c>
      <c r="E19" s="657" t="s">
        <v>76</v>
      </c>
      <c r="F19" s="657" t="s">
        <v>76</v>
      </c>
      <c r="G19" s="657" t="s">
        <v>76</v>
      </c>
      <c r="H19" s="657" t="s">
        <v>76</v>
      </c>
      <c r="I19" s="657" t="s">
        <v>76</v>
      </c>
      <c r="J19" s="657" t="s">
        <v>76</v>
      </c>
      <c r="K19" s="657" t="s">
        <v>76</v>
      </c>
      <c r="L19" s="657" t="s">
        <v>76</v>
      </c>
      <c r="M19" s="657" t="s">
        <v>76</v>
      </c>
      <c r="N19" s="658" t="s">
        <v>76</v>
      </c>
      <c r="O19" s="629" t="str">
        <f t="shared" si="1"/>
        <v>Gerai</v>
      </c>
    </row>
    <row r="20" spans="1:15" x14ac:dyDescent="0.25">
      <c r="A20" t="s">
        <v>179</v>
      </c>
      <c r="B20" s="278" t="s">
        <v>46</v>
      </c>
      <c r="C20" s="654">
        <f>'7'!C20</f>
        <v>0</v>
      </c>
      <c r="D20" s="655">
        <f t="shared" si="0"/>
        <v>0</v>
      </c>
      <c r="E20" s="657" t="s">
        <v>76</v>
      </c>
      <c r="F20" s="657" t="s">
        <v>76</v>
      </c>
      <c r="G20" s="657" t="s">
        <v>76</v>
      </c>
      <c r="H20" s="657" t="s">
        <v>76</v>
      </c>
      <c r="I20" s="657" t="s">
        <v>76</v>
      </c>
      <c r="J20" s="657" t="s">
        <v>76</v>
      </c>
      <c r="K20" s="657" t="s">
        <v>76</v>
      </c>
      <c r="L20" s="657" t="s">
        <v>76</v>
      </c>
      <c r="M20" s="657" t="s">
        <v>76</v>
      </c>
      <c r="N20" s="658" t="s">
        <v>76</v>
      </c>
      <c r="O20" s="629" t="str">
        <f t="shared" si="1"/>
        <v>Gerai</v>
      </c>
    </row>
    <row r="21" spans="1:15" x14ac:dyDescent="0.25">
      <c r="A21" t="s">
        <v>180</v>
      </c>
      <c r="B21" s="278" t="s">
        <v>47</v>
      </c>
      <c r="C21" s="654">
        <f>'7'!C21</f>
        <v>0</v>
      </c>
      <c r="D21" s="655">
        <f t="shared" si="0"/>
        <v>0</v>
      </c>
      <c r="E21" s="657" t="s">
        <v>76</v>
      </c>
      <c r="F21" s="657" t="s">
        <v>76</v>
      </c>
      <c r="G21" s="657" t="s">
        <v>76</v>
      </c>
      <c r="H21" s="657" t="s">
        <v>76</v>
      </c>
      <c r="I21" s="657" t="s">
        <v>76</v>
      </c>
      <c r="J21" s="657" t="s">
        <v>76</v>
      </c>
      <c r="K21" s="657" t="s">
        <v>76</v>
      </c>
      <c r="L21" s="657" t="s">
        <v>76</v>
      </c>
      <c r="M21" s="657" t="s">
        <v>76</v>
      </c>
      <c r="N21" s="658" t="s">
        <v>76</v>
      </c>
      <c r="O21" s="629" t="str">
        <f t="shared" si="1"/>
        <v>Gerai</v>
      </c>
    </row>
    <row r="22" spans="1:15" x14ac:dyDescent="0.25">
      <c r="A22" t="s">
        <v>181</v>
      </c>
      <c r="B22" s="278" t="s">
        <v>48</v>
      </c>
      <c r="C22" s="654">
        <f>'7'!C22</f>
        <v>0</v>
      </c>
      <c r="D22" s="655">
        <f t="shared" si="0"/>
        <v>0</v>
      </c>
      <c r="E22" s="657" t="s">
        <v>76</v>
      </c>
      <c r="F22" s="657" t="s">
        <v>76</v>
      </c>
      <c r="G22" s="657" t="s">
        <v>76</v>
      </c>
      <c r="H22" s="657" t="s">
        <v>76</v>
      </c>
      <c r="I22" s="657" t="s">
        <v>76</v>
      </c>
      <c r="J22" s="657" t="s">
        <v>76</v>
      </c>
      <c r="K22" s="657" t="s">
        <v>76</v>
      </c>
      <c r="L22" s="657" t="s">
        <v>76</v>
      </c>
      <c r="M22" s="657" t="s">
        <v>76</v>
      </c>
      <c r="N22" s="658" t="s">
        <v>76</v>
      </c>
      <c r="O22" s="629" t="str">
        <f t="shared" si="1"/>
        <v>Gerai</v>
      </c>
    </row>
    <row r="23" spans="1:15" x14ac:dyDescent="0.25">
      <c r="A23" t="s">
        <v>182</v>
      </c>
      <c r="B23" s="278" t="s">
        <v>49</v>
      </c>
      <c r="C23" s="654">
        <f>'7'!C23</f>
        <v>0</v>
      </c>
      <c r="D23" s="655">
        <f t="shared" si="0"/>
        <v>0</v>
      </c>
      <c r="E23" s="657" t="s">
        <v>76</v>
      </c>
      <c r="F23" s="657" t="s">
        <v>76</v>
      </c>
      <c r="G23" s="657" t="s">
        <v>76</v>
      </c>
      <c r="H23" s="657" t="s">
        <v>76</v>
      </c>
      <c r="I23" s="657" t="s">
        <v>76</v>
      </c>
      <c r="J23" s="657" t="s">
        <v>76</v>
      </c>
      <c r="K23" s="657" t="s">
        <v>76</v>
      </c>
      <c r="L23" s="657" t="s">
        <v>76</v>
      </c>
      <c r="M23" s="657" t="s">
        <v>76</v>
      </c>
      <c r="N23" s="658" t="s">
        <v>76</v>
      </c>
      <c r="O23" s="629" t="str">
        <f t="shared" si="1"/>
        <v>Gerai</v>
      </c>
    </row>
    <row r="24" spans="1:15" x14ac:dyDescent="0.25">
      <c r="A24" t="s">
        <v>183</v>
      </c>
      <c r="B24" s="278" t="s">
        <v>50</v>
      </c>
      <c r="C24" s="654">
        <f>'7'!C24</f>
        <v>0</v>
      </c>
      <c r="D24" s="655">
        <f t="shared" si="0"/>
        <v>0</v>
      </c>
      <c r="E24" s="657" t="s">
        <v>76</v>
      </c>
      <c r="F24" s="657" t="s">
        <v>76</v>
      </c>
      <c r="G24" s="657" t="s">
        <v>76</v>
      </c>
      <c r="H24" s="657" t="s">
        <v>76</v>
      </c>
      <c r="I24" s="657" t="s">
        <v>76</v>
      </c>
      <c r="J24" s="657" t="s">
        <v>76</v>
      </c>
      <c r="K24" s="657" t="s">
        <v>76</v>
      </c>
      <c r="L24" s="657" t="s">
        <v>76</v>
      </c>
      <c r="M24" s="657" t="s">
        <v>76</v>
      </c>
      <c r="N24" s="658" t="s">
        <v>76</v>
      </c>
      <c r="O24" s="629" t="str">
        <f t="shared" si="1"/>
        <v>Gerai</v>
      </c>
    </row>
    <row r="25" spans="1:15" x14ac:dyDescent="0.25">
      <c r="A25" t="s">
        <v>184</v>
      </c>
      <c r="B25" s="278" t="s">
        <v>51</v>
      </c>
      <c r="C25" s="654">
        <f>'7'!C25</f>
        <v>0</v>
      </c>
      <c r="D25" s="655">
        <f t="shared" si="0"/>
        <v>0</v>
      </c>
      <c r="E25" s="657" t="s">
        <v>76</v>
      </c>
      <c r="F25" s="657" t="s">
        <v>76</v>
      </c>
      <c r="G25" s="657" t="s">
        <v>76</v>
      </c>
      <c r="H25" s="657" t="s">
        <v>76</v>
      </c>
      <c r="I25" s="657" t="s">
        <v>76</v>
      </c>
      <c r="J25" s="657" t="s">
        <v>76</v>
      </c>
      <c r="K25" s="657" t="s">
        <v>76</v>
      </c>
      <c r="L25" s="657" t="s">
        <v>76</v>
      </c>
      <c r="M25" s="657" t="s">
        <v>76</v>
      </c>
      <c r="N25" s="658" t="s">
        <v>76</v>
      </c>
      <c r="O25" s="629" t="str">
        <f t="shared" si="1"/>
        <v>Gerai</v>
      </c>
    </row>
    <row r="26" spans="1:15" ht="15.75" thickBot="1" x14ac:dyDescent="0.3">
      <c r="A26" t="s">
        <v>185</v>
      </c>
      <c r="B26" s="659" t="s">
        <v>52</v>
      </c>
      <c r="C26" s="660">
        <f>'7'!C26</f>
        <v>0</v>
      </c>
      <c r="D26" s="661">
        <f t="shared" si="0"/>
        <v>0</v>
      </c>
      <c r="E26" s="662" t="s">
        <v>76</v>
      </c>
      <c r="F26" s="662" t="s">
        <v>76</v>
      </c>
      <c r="G26" s="662" t="s">
        <v>76</v>
      </c>
      <c r="H26" s="662" t="s">
        <v>76</v>
      </c>
      <c r="I26" s="662" t="s">
        <v>76</v>
      </c>
      <c r="J26" s="662" t="s">
        <v>76</v>
      </c>
      <c r="K26" s="662" t="s">
        <v>76</v>
      </c>
      <c r="L26" s="662" t="s">
        <v>76</v>
      </c>
      <c r="M26" s="662" t="s">
        <v>76</v>
      </c>
      <c r="N26" s="663" t="s">
        <v>76</v>
      </c>
      <c r="O26" s="630" t="str">
        <f t="shared" si="1"/>
        <v>Gerai</v>
      </c>
    </row>
    <row r="29" spans="1:15" x14ac:dyDescent="0.25">
      <c r="B29"/>
      <c r="C29" s="602" t="s">
        <v>1493</v>
      </c>
    </row>
    <row r="30" spans="1:15" ht="135" x14ac:dyDescent="0.25">
      <c r="B30" s="1">
        <v>1</v>
      </c>
      <c r="C30" s="335" t="s">
        <v>1627</v>
      </c>
    </row>
    <row r="31" spans="1:15" x14ac:dyDescent="0.25">
      <c r="B31" s="1">
        <v>2</v>
      </c>
      <c r="C31" s="216" t="s">
        <v>1495</v>
      </c>
    </row>
    <row r="32" spans="1:15" ht="30" x14ac:dyDescent="0.25">
      <c r="B32" s="1">
        <v>3</v>
      </c>
      <c r="C32" s="335" t="s">
        <v>1496</v>
      </c>
    </row>
  </sheetData>
  <sheetProtection algorithmName="SHA-512" hashValue="FoRYSTVrhABA2nZkyEmPMTCTXr1xDOMWgf2qIcWGQAmWq8r1cFsxKG6T28P7C6PThPbIirNkNdo5inwyrnPEyw==" saltValue="B8LtQuhrqveZYfXyGvecgQ==" spinCount="100000" sheet="1" objects="1" scenarios="1"/>
  <phoneticPr fontId="8" type="noConversion"/>
  <pageMargins left="0.70866141732283472" right="0.70866141732283472" top="0.74803149606299213" bottom="0.74803149606299213" header="0.31496062992125984" footer="0.31496062992125984"/>
  <pageSetup paperSize="9" pageOrder="overThenDown" orientation="landscape" horizontalDpi="4294967293" verticalDpi="0" r:id="rId1"/>
  <rowBreaks count="1" manualBreakCount="1">
    <brk id="2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0305288-09FB-4DEE-AD81-D85B0A1E7E18}">
          <x14:formula1>
            <xm:f>Sąrašai!$A$23:$A$24</xm:f>
          </x14:formula1>
          <xm:sqref>E7:N26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3"/>
  <sheetViews>
    <sheetView zoomScaleNormal="100" workbookViewId="0">
      <selection activeCell="F8" sqref="F8:F14"/>
    </sheetView>
  </sheetViews>
  <sheetFormatPr defaultColWidth="9.140625" defaultRowHeight="15" x14ac:dyDescent="0.25"/>
  <cols>
    <col min="1" max="1" width="8.5703125" style="10" customWidth="1"/>
    <col min="2" max="2" width="12.5703125" style="10" customWidth="1"/>
    <col min="3" max="3" width="70.5703125" style="10" customWidth="1"/>
    <col min="4" max="4" width="12.5703125" style="12" customWidth="1"/>
    <col min="5" max="24" width="15.5703125" style="10" customWidth="1"/>
    <col min="25" max="25" width="18.5703125" style="10" customWidth="1"/>
    <col min="26" max="16384" width="9.140625" style="10"/>
  </cols>
  <sheetData>
    <row r="1" spans="1:25" s="51" customFormat="1" ht="18.75" x14ac:dyDescent="0.3">
      <c r="A1" s="39" t="s">
        <v>95</v>
      </c>
      <c r="B1" s="39" t="s">
        <v>78</v>
      </c>
      <c r="C1" s="39"/>
      <c r="D1" s="118"/>
      <c r="E1" s="39"/>
      <c r="F1" s="39"/>
      <c r="G1" s="39"/>
      <c r="H1" s="39"/>
      <c r="I1" s="39"/>
      <c r="J1" s="39"/>
      <c r="K1" s="39"/>
      <c r="L1" s="39"/>
      <c r="M1" s="39"/>
      <c r="N1" s="39"/>
      <c r="O1" s="39"/>
      <c r="P1" s="39"/>
      <c r="Q1" s="39"/>
      <c r="R1" s="39"/>
      <c r="S1" s="39"/>
      <c r="T1" s="39"/>
      <c r="U1" s="39"/>
      <c r="V1" s="39"/>
      <c r="W1" s="39"/>
      <c r="X1" s="39"/>
    </row>
    <row r="2" spans="1:25" x14ac:dyDescent="0.25">
      <c r="A2"/>
      <c r="B2"/>
      <c r="C2"/>
      <c r="D2" s="8"/>
      <c r="E2"/>
      <c r="F2"/>
      <c r="G2"/>
      <c r="H2"/>
      <c r="I2"/>
      <c r="J2"/>
      <c r="K2"/>
      <c r="L2"/>
      <c r="M2"/>
      <c r="N2"/>
      <c r="O2"/>
      <c r="P2"/>
      <c r="Q2"/>
      <c r="R2"/>
      <c r="S2"/>
      <c r="T2"/>
      <c r="U2"/>
      <c r="V2"/>
      <c r="W2"/>
      <c r="X2"/>
    </row>
    <row r="3" spans="1:25" s="13" customFormat="1" x14ac:dyDescent="0.25">
      <c r="A3" s="1"/>
      <c r="B3" s="140" t="s">
        <v>1272</v>
      </c>
      <c r="C3" s="205" t="str">
        <f>'1'!C8</f>
        <v>ALYT</v>
      </c>
    </row>
    <row r="4" spans="1:25" customFormat="1" x14ac:dyDescent="0.25"/>
    <row r="5" spans="1:25" s="81" customFormat="1" x14ac:dyDescent="0.25">
      <c r="A5" s="84"/>
      <c r="B5" s="88">
        <v>1</v>
      </c>
      <c r="C5" s="109">
        <v>2</v>
      </c>
      <c r="D5" s="88">
        <v>3</v>
      </c>
      <c r="E5" s="88">
        <v>4</v>
      </c>
      <c r="F5" s="88">
        <v>5</v>
      </c>
      <c r="G5" s="88">
        <v>6</v>
      </c>
      <c r="H5" s="88">
        <v>7</v>
      </c>
      <c r="I5" s="88">
        <v>8</v>
      </c>
      <c r="J5" s="88">
        <v>9</v>
      </c>
      <c r="K5" s="88">
        <v>10</v>
      </c>
      <c r="L5" s="88">
        <v>11</v>
      </c>
      <c r="M5" s="88">
        <v>12</v>
      </c>
      <c r="N5" s="88">
        <v>13</v>
      </c>
      <c r="O5" s="88">
        <v>14</v>
      </c>
      <c r="P5" s="88">
        <v>15</v>
      </c>
      <c r="Q5" s="88">
        <v>16</v>
      </c>
      <c r="R5" s="88">
        <v>17</v>
      </c>
      <c r="S5" s="88">
        <v>18</v>
      </c>
      <c r="T5" s="88">
        <v>19</v>
      </c>
      <c r="U5" s="88">
        <v>20</v>
      </c>
      <c r="V5" s="88">
        <v>21</v>
      </c>
      <c r="W5" s="88">
        <v>22</v>
      </c>
      <c r="X5" s="88">
        <v>23</v>
      </c>
      <c r="Y5" s="202">
        <v>24</v>
      </c>
    </row>
    <row r="6" spans="1:25" s="81" customFormat="1" x14ac:dyDescent="0.25">
      <c r="A6" s="84"/>
      <c r="B6" s="745" t="s">
        <v>54</v>
      </c>
      <c r="C6" s="747" t="s">
        <v>53</v>
      </c>
      <c r="D6" s="745" t="s">
        <v>1657</v>
      </c>
      <c r="E6" s="88" t="s">
        <v>55</v>
      </c>
      <c r="F6" s="88" t="s">
        <v>56</v>
      </c>
      <c r="G6" s="88" t="s">
        <v>57</v>
      </c>
      <c r="H6" s="88" t="s">
        <v>58</v>
      </c>
      <c r="I6" s="88" t="s">
        <v>59</v>
      </c>
      <c r="J6" s="88" t="s">
        <v>60</v>
      </c>
      <c r="K6" s="88" t="s">
        <v>61</v>
      </c>
      <c r="L6" s="88" t="s">
        <v>62</v>
      </c>
      <c r="M6" s="88" t="s">
        <v>63</v>
      </c>
      <c r="N6" s="88" t="s">
        <v>64</v>
      </c>
      <c r="O6" s="88" t="s">
        <v>65</v>
      </c>
      <c r="P6" s="88" t="s">
        <v>66</v>
      </c>
      <c r="Q6" s="88" t="s">
        <v>67</v>
      </c>
      <c r="R6" s="88" t="s">
        <v>68</v>
      </c>
      <c r="S6" s="88" t="s">
        <v>69</v>
      </c>
      <c r="T6" s="88" t="s">
        <v>70</v>
      </c>
      <c r="U6" s="88" t="s">
        <v>71</v>
      </c>
      <c r="V6" s="88" t="s">
        <v>72</v>
      </c>
      <c r="W6" s="88" t="s">
        <v>73</v>
      </c>
      <c r="X6" s="88" t="s">
        <v>74</v>
      </c>
      <c r="Y6" s="664"/>
    </row>
    <row r="7" spans="1:25" s="81" customFormat="1" ht="120" customHeight="1" x14ac:dyDescent="0.25">
      <c r="A7" s="84"/>
      <c r="B7" s="746"/>
      <c r="C7" s="748"/>
      <c r="D7" s="746"/>
      <c r="E7" s="665" t="str">
        <f>'3'!C7</f>
        <v>Įvairinti ir pagerinti sveikatinimo paslaugas, plėtoti verslo paslaugas sanatorijoms, stambesniems sveikatinimo ir turizmo paslaugų teikėjams</v>
      </c>
      <c r="F7" s="665" t="str">
        <f>'3'!C8</f>
        <v>Atrasti turizmo ir sveikatos paslaugoms patrauklius objektus, integruojant gamtos ir kultūros išteklius sukurti vertingus produktus turizmo rinkai</v>
      </c>
      <c r="G7" s="665" t="str">
        <f>'3'!C9</f>
        <v>Teminių kaimų ir labiau vietos gyventojų bei turistų poreikius atliepiančių paslaugų kūrimas, turizmo maršrutų, vietos produktų populiarinimas</v>
      </c>
      <c r="H7" s="665" t="str">
        <f>'3'!C10</f>
        <v xml:space="preserve">Diegiant žaliuosius sprendimus išsaugoti gamtos išteklius ir kultūros paveldą, pagerinti turizmo infrastruktūrą, ugdyti kaimo bendruomenės sumanumą  </v>
      </c>
      <c r="I7" s="665" t="str">
        <f>'3'!C11</f>
        <v>Jaunimo įtraukimas į kaimo bendruomenės veiklas, verslumo  ugdymas ir veiklų skatinančių tvarumą ir sveiką gyvenseną organizavimas</v>
      </c>
      <c r="J7" s="665">
        <f>'3'!C12</f>
        <v>0</v>
      </c>
      <c r="K7" s="665">
        <f>'3'!C13</f>
        <v>0</v>
      </c>
      <c r="L7" s="665">
        <f>'3'!C14</f>
        <v>0</v>
      </c>
      <c r="M7" s="665">
        <f>'3'!C15</f>
        <v>0</v>
      </c>
      <c r="N7" s="665">
        <f>'3'!C16</f>
        <v>0</v>
      </c>
      <c r="O7" s="665">
        <f>'3'!C17</f>
        <v>0</v>
      </c>
      <c r="P7" s="665">
        <f>'3'!C18</f>
        <v>0</v>
      </c>
      <c r="Q7" s="665">
        <f>'3'!C19</f>
        <v>0</v>
      </c>
      <c r="R7" s="665">
        <f>'3'!C20</f>
        <v>0</v>
      </c>
      <c r="S7" s="665">
        <f>'3'!C21</f>
        <v>0</v>
      </c>
      <c r="T7" s="665">
        <f>'3'!C22</f>
        <v>0</v>
      </c>
      <c r="U7" s="665">
        <f>'3'!C23</f>
        <v>0</v>
      </c>
      <c r="V7" s="665">
        <f>'3'!C24</f>
        <v>0</v>
      </c>
      <c r="W7" s="665">
        <f>'3'!C25</f>
        <v>0</v>
      </c>
      <c r="X7" s="665">
        <f>'3'!C26</f>
        <v>0</v>
      </c>
      <c r="Y7" s="202" t="s">
        <v>1104</v>
      </c>
    </row>
    <row r="8" spans="1:25" x14ac:dyDescent="0.25">
      <c r="A8" t="s">
        <v>106</v>
      </c>
      <c r="B8" s="653" t="s">
        <v>0</v>
      </c>
      <c r="C8" s="654" t="str">
        <f>'7'!C7</f>
        <v xml:space="preserve">Sveikatinimo paslaugų kokybės gerinimas  ir prieinamumo didinimas </v>
      </c>
      <c r="D8" s="655">
        <f>COUNTIFS($E8:$X8,"taip")</f>
        <v>2</v>
      </c>
      <c r="E8" s="652" t="s">
        <v>77</v>
      </c>
      <c r="F8" s="652" t="s">
        <v>77</v>
      </c>
      <c r="G8" s="652" t="s">
        <v>76</v>
      </c>
      <c r="H8" s="652" t="s">
        <v>76</v>
      </c>
      <c r="I8" s="652" t="s">
        <v>76</v>
      </c>
      <c r="J8" s="652" t="s">
        <v>76</v>
      </c>
      <c r="K8" s="652" t="s">
        <v>76</v>
      </c>
      <c r="L8" s="652" t="s">
        <v>76</v>
      </c>
      <c r="M8" s="652" t="s">
        <v>76</v>
      </c>
      <c r="N8" s="652" t="s">
        <v>76</v>
      </c>
      <c r="O8" s="652" t="s">
        <v>76</v>
      </c>
      <c r="P8" s="652" t="s">
        <v>76</v>
      </c>
      <c r="Q8" s="652" t="s">
        <v>76</v>
      </c>
      <c r="R8" s="652" t="s">
        <v>76</v>
      </c>
      <c r="S8" s="652" t="s">
        <v>76</v>
      </c>
      <c r="T8" s="652" t="s">
        <v>76</v>
      </c>
      <c r="U8" s="652" t="s">
        <v>76</v>
      </c>
      <c r="V8" s="652" t="s">
        <v>76</v>
      </c>
      <c r="W8" s="652" t="s">
        <v>76</v>
      </c>
      <c r="X8" s="652" t="s">
        <v>76</v>
      </c>
      <c r="Y8" s="470" t="str">
        <f>IF(D8&lt;4,"Gerai","Per daug poreikių")</f>
        <v>Gerai</v>
      </c>
    </row>
    <row r="9" spans="1:25" x14ac:dyDescent="0.25">
      <c r="A9" t="s">
        <v>107</v>
      </c>
      <c r="B9" s="653" t="s">
        <v>1</v>
      </c>
      <c r="C9" s="654" t="str">
        <f>'7'!C8</f>
        <v>Darnaus turizmo verslo kūrimas ir plėtra integruojant vietos kultūros ir gamtos  išteklius</v>
      </c>
      <c r="D9" s="655">
        <f t="shared" ref="D9:D27" si="0">COUNTIFS($E9:$X9,"taip")</f>
        <v>2</v>
      </c>
      <c r="E9" s="652" t="s">
        <v>77</v>
      </c>
      <c r="F9" s="652" t="s">
        <v>77</v>
      </c>
      <c r="G9" s="652" t="s">
        <v>76</v>
      </c>
      <c r="H9" s="652" t="s">
        <v>76</v>
      </c>
      <c r="I9" s="652" t="s">
        <v>76</v>
      </c>
      <c r="J9" s="652" t="s">
        <v>76</v>
      </c>
      <c r="K9" s="652" t="s">
        <v>76</v>
      </c>
      <c r="L9" s="652" t="s">
        <v>76</v>
      </c>
      <c r="M9" s="652" t="s">
        <v>76</v>
      </c>
      <c r="N9" s="652" t="s">
        <v>76</v>
      </c>
      <c r="O9" s="652" t="s">
        <v>76</v>
      </c>
      <c r="P9" s="652" t="s">
        <v>76</v>
      </c>
      <c r="Q9" s="652" t="s">
        <v>76</v>
      </c>
      <c r="R9" s="652" t="s">
        <v>76</v>
      </c>
      <c r="S9" s="652" t="s">
        <v>76</v>
      </c>
      <c r="T9" s="652" t="s">
        <v>76</v>
      </c>
      <c r="U9" s="652" t="s">
        <v>76</v>
      </c>
      <c r="V9" s="652" t="s">
        <v>76</v>
      </c>
      <c r="W9" s="652" t="s">
        <v>76</v>
      </c>
      <c r="X9" s="652" t="s">
        <v>76</v>
      </c>
      <c r="Y9" s="470" t="str">
        <f t="shared" ref="Y9:Y27" si="1">IF(D9&lt;4,"Gerai","Per daug poreikių")</f>
        <v>Gerai</v>
      </c>
    </row>
    <row r="10" spans="1:25" x14ac:dyDescent="0.25">
      <c r="A10" t="s">
        <v>108</v>
      </c>
      <c r="B10" s="653" t="s">
        <v>2</v>
      </c>
      <c r="C10" s="654" t="str">
        <f>'7'!C9</f>
        <v>Teminių kaimų kūrimas ir  vietos produktų populiarinimas</v>
      </c>
      <c r="D10" s="655">
        <f t="shared" si="0"/>
        <v>2</v>
      </c>
      <c r="E10" s="652" t="s">
        <v>76</v>
      </c>
      <c r="F10" s="652" t="s">
        <v>77</v>
      </c>
      <c r="G10" s="652" t="s">
        <v>77</v>
      </c>
      <c r="H10" s="652" t="s">
        <v>76</v>
      </c>
      <c r="I10" s="652" t="s">
        <v>76</v>
      </c>
      <c r="J10" s="652" t="s">
        <v>76</v>
      </c>
      <c r="K10" s="652" t="s">
        <v>76</v>
      </c>
      <c r="L10" s="652" t="s">
        <v>76</v>
      </c>
      <c r="M10" s="652" t="s">
        <v>76</v>
      </c>
      <c r="N10" s="652" t="s">
        <v>76</v>
      </c>
      <c r="O10" s="652" t="s">
        <v>76</v>
      </c>
      <c r="P10" s="652" t="s">
        <v>76</v>
      </c>
      <c r="Q10" s="652" t="s">
        <v>76</v>
      </c>
      <c r="R10" s="652" t="s">
        <v>76</v>
      </c>
      <c r="S10" s="652" t="s">
        <v>76</v>
      </c>
      <c r="T10" s="652" t="s">
        <v>76</v>
      </c>
      <c r="U10" s="652" t="s">
        <v>76</v>
      </c>
      <c r="V10" s="652" t="s">
        <v>76</v>
      </c>
      <c r="W10" s="652" t="s">
        <v>76</v>
      </c>
      <c r="X10" s="652" t="s">
        <v>76</v>
      </c>
      <c r="Y10" s="470" t="str">
        <f t="shared" si="1"/>
        <v>Gerai</v>
      </c>
    </row>
    <row r="11" spans="1:25" x14ac:dyDescent="0.25">
      <c r="A11" t="s">
        <v>109</v>
      </c>
      <c r="B11" s="653" t="s">
        <v>3</v>
      </c>
      <c r="C11" s="654" t="str">
        <f>'7'!C10</f>
        <v>Įtraukios infrastruktūros vystymas taikant sumanius sprendimus</v>
      </c>
      <c r="D11" s="655">
        <f t="shared" si="0"/>
        <v>0</v>
      </c>
      <c r="E11" s="652" t="s">
        <v>76</v>
      </c>
      <c r="F11" s="652" t="s">
        <v>76</v>
      </c>
      <c r="G11" s="652" t="s">
        <v>76</v>
      </c>
      <c r="H11" s="652" t="s">
        <v>76</v>
      </c>
      <c r="I11" s="652" t="s">
        <v>76</v>
      </c>
      <c r="J11" s="652" t="s">
        <v>76</v>
      </c>
      <c r="K11" s="652" t="s">
        <v>76</v>
      </c>
      <c r="L11" s="652" t="s">
        <v>76</v>
      </c>
      <c r="M11" s="652" t="s">
        <v>76</v>
      </c>
      <c r="N11" s="652" t="s">
        <v>76</v>
      </c>
      <c r="O11" s="652" t="s">
        <v>76</v>
      </c>
      <c r="P11" s="652" t="s">
        <v>76</v>
      </c>
      <c r="Q11" s="652" t="s">
        <v>76</v>
      </c>
      <c r="R11" s="652" t="s">
        <v>76</v>
      </c>
      <c r="S11" s="652" t="s">
        <v>76</v>
      </c>
      <c r="T11" s="652" t="s">
        <v>76</v>
      </c>
      <c r="U11" s="652" t="s">
        <v>76</v>
      </c>
      <c r="V11" s="652" t="s">
        <v>76</v>
      </c>
      <c r="W11" s="652" t="s">
        <v>76</v>
      </c>
      <c r="X11" s="652" t="s">
        <v>76</v>
      </c>
      <c r="Y11" s="470" t="str">
        <f t="shared" si="1"/>
        <v>Gerai</v>
      </c>
    </row>
    <row r="12" spans="1:25" x14ac:dyDescent="0.25">
      <c r="A12" t="s">
        <v>110</v>
      </c>
      <c r="B12" s="653" t="s">
        <v>4</v>
      </c>
      <c r="C12" s="654" t="str">
        <f>'7'!C11</f>
        <v>Jaunimo verslumo ir įtraukties skatinimas</v>
      </c>
      <c r="D12" s="655">
        <f t="shared" si="0"/>
        <v>2</v>
      </c>
      <c r="E12" s="652" t="s">
        <v>76</v>
      </c>
      <c r="F12" s="652" t="s">
        <v>76</v>
      </c>
      <c r="G12" s="652" t="s">
        <v>77</v>
      </c>
      <c r="H12" s="652" t="s">
        <v>76</v>
      </c>
      <c r="I12" s="652" t="s">
        <v>77</v>
      </c>
      <c r="J12" s="652" t="s">
        <v>76</v>
      </c>
      <c r="K12" s="652" t="s">
        <v>76</v>
      </c>
      <c r="L12" s="652" t="s">
        <v>76</v>
      </c>
      <c r="M12" s="652" t="s">
        <v>76</v>
      </c>
      <c r="N12" s="652" t="s">
        <v>76</v>
      </c>
      <c r="O12" s="652" t="s">
        <v>76</v>
      </c>
      <c r="P12" s="652" t="s">
        <v>76</v>
      </c>
      <c r="Q12" s="652" t="s">
        <v>76</v>
      </c>
      <c r="R12" s="652" t="s">
        <v>76</v>
      </c>
      <c r="S12" s="652" t="s">
        <v>76</v>
      </c>
      <c r="T12" s="652" t="s">
        <v>76</v>
      </c>
      <c r="U12" s="652" t="s">
        <v>76</v>
      </c>
      <c r="V12" s="652" t="s">
        <v>76</v>
      </c>
      <c r="W12" s="652" t="s">
        <v>76</v>
      </c>
      <c r="X12" s="652" t="s">
        <v>76</v>
      </c>
      <c r="Y12" s="470" t="str">
        <f t="shared" si="1"/>
        <v>Gerai</v>
      </c>
    </row>
    <row r="13" spans="1:25" x14ac:dyDescent="0.25">
      <c r="A13" t="s">
        <v>111</v>
      </c>
      <c r="B13" s="653" t="s">
        <v>5</v>
      </c>
      <c r="C13" s="654" t="str">
        <f>'7'!C12</f>
        <v>Teritorinis VVG bendradarbiavimas</v>
      </c>
      <c r="D13" s="655">
        <f t="shared" si="0"/>
        <v>5</v>
      </c>
      <c r="E13" s="652" t="s">
        <v>77</v>
      </c>
      <c r="F13" s="652" t="s">
        <v>77</v>
      </c>
      <c r="G13" s="652" t="s">
        <v>77</v>
      </c>
      <c r="H13" s="652" t="s">
        <v>77</v>
      </c>
      <c r="I13" s="652" t="s">
        <v>77</v>
      </c>
      <c r="J13" s="652" t="s">
        <v>76</v>
      </c>
      <c r="K13" s="652" t="s">
        <v>76</v>
      </c>
      <c r="L13" s="652" t="s">
        <v>76</v>
      </c>
      <c r="M13" s="652" t="s">
        <v>76</v>
      </c>
      <c r="N13" s="652" t="s">
        <v>76</v>
      </c>
      <c r="O13" s="652" t="s">
        <v>76</v>
      </c>
      <c r="P13" s="652" t="s">
        <v>76</v>
      </c>
      <c r="Q13" s="652" t="s">
        <v>76</v>
      </c>
      <c r="R13" s="652" t="s">
        <v>76</v>
      </c>
      <c r="S13" s="652" t="s">
        <v>76</v>
      </c>
      <c r="T13" s="652" t="s">
        <v>76</v>
      </c>
      <c r="U13" s="652" t="s">
        <v>76</v>
      </c>
      <c r="V13" s="652" t="s">
        <v>76</v>
      </c>
      <c r="W13" s="652" t="s">
        <v>76</v>
      </c>
      <c r="X13" s="652" t="s">
        <v>76</v>
      </c>
      <c r="Y13" s="470" t="str">
        <f t="shared" si="1"/>
        <v>Per daug poreikių</v>
      </c>
    </row>
    <row r="14" spans="1:25" x14ac:dyDescent="0.25">
      <c r="A14" t="s">
        <v>112</v>
      </c>
      <c r="B14" s="653" t="s">
        <v>6</v>
      </c>
      <c r="C14" s="654" t="str">
        <f>'7'!C13</f>
        <v>Tarptautinis VVG bendradarbiavimas</v>
      </c>
      <c r="D14" s="655">
        <f t="shared" si="0"/>
        <v>5</v>
      </c>
      <c r="E14" s="652" t="s">
        <v>77</v>
      </c>
      <c r="F14" s="652" t="s">
        <v>77</v>
      </c>
      <c r="G14" s="652" t="s">
        <v>77</v>
      </c>
      <c r="H14" s="652" t="s">
        <v>77</v>
      </c>
      <c r="I14" s="652" t="s">
        <v>77</v>
      </c>
      <c r="J14" s="652" t="s">
        <v>76</v>
      </c>
      <c r="K14" s="652" t="s">
        <v>76</v>
      </c>
      <c r="L14" s="652" t="s">
        <v>76</v>
      </c>
      <c r="M14" s="652" t="s">
        <v>76</v>
      </c>
      <c r="N14" s="652" t="s">
        <v>76</v>
      </c>
      <c r="O14" s="652" t="s">
        <v>76</v>
      </c>
      <c r="P14" s="652" t="s">
        <v>76</v>
      </c>
      <c r="Q14" s="652" t="s">
        <v>76</v>
      </c>
      <c r="R14" s="652" t="s">
        <v>76</v>
      </c>
      <c r="S14" s="652" t="s">
        <v>76</v>
      </c>
      <c r="T14" s="652" t="s">
        <v>76</v>
      </c>
      <c r="U14" s="652" t="s">
        <v>76</v>
      </c>
      <c r="V14" s="652" t="s">
        <v>76</v>
      </c>
      <c r="W14" s="652" t="s">
        <v>76</v>
      </c>
      <c r="X14" s="652" t="s">
        <v>76</v>
      </c>
      <c r="Y14" s="470" t="str">
        <f t="shared" si="1"/>
        <v>Per daug poreikių</v>
      </c>
    </row>
    <row r="15" spans="1:25" x14ac:dyDescent="0.25">
      <c r="A15" t="s">
        <v>113</v>
      </c>
      <c r="B15" s="653" t="s">
        <v>7</v>
      </c>
      <c r="C15" s="654" t="str">
        <f>'7'!C14</f>
        <v>Įtraukios infrastruktūros vystymas taikant sumanius sprendimus</v>
      </c>
      <c r="D15" s="655">
        <f t="shared" si="0"/>
        <v>3</v>
      </c>
      <c r="E15" s="652" t="s">
        <v>77</v>
      </c>
      <c r="F15" s="652" t="s">
        <v>77</v>
      </c>
      <c r="G15" s="652" t="s">
        <v>76</v>
      </c>
      <c r="H15" s="652" t="s">
        <v>77</v>
      </c>
      <c r="I15" s="652" t="s">
        <v>76</v>
      </c>
      <c r="J15" s="652" t="s">
        <v>76</v>
      </c>
      <c r="K15" s="652" t="s">
        <v>76</v>
      </c>
      <c r="L15" s="652" t="s">
        <v>76</v>
      </c>
      <c r="M15" s="652" t="s">
        <v>76</v>
      </c>
      <c r="N15" s="652" t="s">
        <v>76</v>
      </c>
      <c r="O15" s="652" t="s">
        <v>76</v>
      </c>
      <c r="P15" s="652" t="s">
        <v>76</v>
      </c>
      <c r="Q15" s="652" t="s">
        <v>76</v>
      </c>
      <c r="R15" s="652" t="s">
        <v>76</v>
      </c>
      <c r="S15" s="652" t="s">
        <v>76</v>
      </c>
      <c r="T15" s="652" t="s">
        <v>76</v>
      </c>
      <c r="U15" s="652" t="s">
        <v>76</v>
      </c>
      <c r="V15" s="652" t="s">
        <v>76</v>
      </c>
      <c r="W15" s="652" t="s">
        <v>76</v>
      </c>
      <c r="X15" s="652" t="s">
        <v>76</v>
      </c>
      <c r="Y15" s="470" t="str">
        <f t="shared" si="1"/>
        <v>Gerai</v>
      </c>
    </row>
    <row r="16" spans="1:25" x14ac:dyDescent="0.25">
      <c r="A16" t="s">
        <v>93</v>
      </c>
      <c r="B16" s="653" t="s">
        <v>8</v>
      </c>
      <c r="C16" s="654">
        <f>'7'!C15</f>
        <v>0</v>
      </c>
      <c r="D16" s="655">
        <f t="shared" si="0"/>
        <v>0</v>
      </c>
      <c r="E16" s="652" t="s">
        <v>76</v>
      </c>
      <c r="F16" s="652" t="s">
        <v>76</v>
      </c>
      <c r="G16" s="652" t="s">
        <v>76</v>
      </c>
      <c r="H16" s="652" t="s">
        <v>76</v>
      </c>
      <c r="I16" s="652" t="s">
        <v>76</v>
      </c>
      <c r="J16" s="652" t="s">
        <v>76</v>
      </c>
      <c r="K16" s="652" t="s">
        <v>76</v>
      </c>
      <c r="L16" s="652" t="s">
        <v>76</v>
      </c>
      <c r="M16" s="652" t="s">
        <v>76</v>
      </c>
      <c r="N16" s="652" t="s">
        <v>76</v>
      </c>
      <c r="O16" s="652" t="s">
        <v>76</v>
      </c>
      <c r="P16" s="652" t="s">
        <v>76</v>
      </c>
      <c r="Q16" s="652" t="s">
        <v>76</v>
      </c>
      <c r="R16" s="652" t="s">
        <v>76</v>
      </c>
      <c r="S16" s="652" t="s">
        <v>76</v>
      </c>
      <c r="T16" s="652" t="s">
        <v>76</v>
      </c>
      <c r="U16" s="652" t="s">
        <v>76</v>
      </c>
      <c r="V16" s="652" t="s">
        <v>76</v>
      </c>
      <c r="W16" s="652" t="s">
        <v>76</v>
      </c>
      <c r="X16" s="652" t="s">
        <v>76</v>
      </c>
      <c r="Y16" s="470" t="str">
        <f t="shared" si="1"/>
        <v>Gerai</v>
      </c>
    </row>
    <row r="17" spans="1:25" x14ac:dyDescent="0.25">
      <c r="A17" t="s">
        <v>114</v>
      </c>
      <c r="B17" s="653" t="s">
        <v>9</v>
      </c>
      <c r="C17" s="654">
        <f>'7'!C16</f>
        <v>0</v>
      </c>
      <c r="D17" s="655">
        <f t="shared" si="0"/>
        <v>0</v>
      </c>
      <c r="E17" s="652" t="s">
        <v>76</v>
      </c>
      <c r="F17" s="652" t="s">
        <v>76</v>
      </c>
      <c r="G17" s="652" t="s">
        <v>76</v>
      </c>
      <c r="H17" s="652" t="s">
        <v>76</v>
      </c>
      <c r="I17" s="652" t="s">
        <v>76</v>
      </c>
      <c r="J17" s="652" t="s">
        <v>76</v>
      </c>
      <c r="K17" s="652" t="s">
        <v>76</v>
      </c>
      <c r="L17" s="652" t="s">
        <v>76</v>
      </c>
      <c r="M17" s="652" t="s">
        <v>76</v>
      </c>
      <c r="N17" s="652" t="s">
        <v>76</v>
      </c>
      <c r="O17" s="652" t="s">
        <v>76</v>
      </c>
      <c r="P17" s="652" t="s">
        <v>76</v>
      </c>
      <c r="Q17" s="652" t="s">
        <v>76</v>
      </c>
      <c r="R17" s="652" t="s">
        <v>76</v>
      </c>
      <c r="S17" s="652" t="s">
        <v>76</v>
      </c>
      <c r="T17" s="652" t="s">
        <v>76</v>
      </c>
      <c r="U17" s="652" t="s">
        <v>76</v>
      </c>
      <c r="V17" s="652" t="s">
        <v>76</v>
      </c>
      <c r="W17" s="652" t="s">
        <v>76</v>
      </c>
      <c r="X17" s="652" t="s">
        <v>76</v>
      </c>
      <c r="Y17" s="470" t="str">
        <f t="shared" si="1"/>
        <v>Gerai</v>
      </c>
    </row>
    <row r="18" spans="1:25" x14ac:dyDescent="0.25">
      <c r="A18" t="s">
        <v>115</v>
      </c>
      <c r="B18" s="653" t="s">
        <v>43</v>
      </c>
      <c r="C18" s="654">
        <f>'7'!C17</f>
        <v>0</v>
      </c>
      <c r="D18" s="655">
        <f t="shared" si="0"/>
        <v>0</v>
      </c>
      <c r="E18" s="652" t="s">
        <v>76</v>
      </c>
      <c r="F18" s="652" t="s">
        <v>76</v>
      </c>
      <c r="G18" s="652" t="s">
        <v>76</v>
      </c>
      <c r="H18" s="652" t="s">
        <v>76</v>
      </c>
      <c r="I18" s="652" t="s">
        <v>76</v>
      </c>
      <c r="J18" s="652" t="s">
        <v>76</v>
      </c>
      <c r="K18" s="652" t="s">
        <v>76</v>
      </c>
      <c r="L18" s="652" t="s">
        <v>76</v>
      </c>
      <c r="M18" s="652" t="s">
        <v>76</v>
      </c>
      <c r="N18" s="652" t="s">
        <v>76</v>
      </c>
      <c r="O18" s="652" t="s">
        <v>76</v>
      </c>
      <c r="P18" s="652" t="s">
        <v>76</v>
      </c>
      <c r="Q18" s="652" t="s">
        <v>76</v>
      </c>
      <c r="R18" s="652" t="s">
        <v>76</v>
      </c>
      <c r="S18" s="652" t="s">
        <v>76</v>
      </c>
      <c r="T18" s="652" t="s">
        <v>76</v>
      </c>
      <c r="U18" s="652" t="s">
        <v>76</v>
      </c>
      <c r="V18" s="652" t="s">
        <v>76</v>
      </c>
      <c r="W18" s="652" t="s">
        <v>76</v>
      </c>
      <c r="X18" s="652" t="s">
        <v>76</v>
      </c>
      <c r="Y18" s="470" t="str">
        <f t="shared" si="1"/>
        <v>Gerai</v>
      </c>
    </row>
    <row r="19" spans="1:25" x14ac:dyDescent="0.25">
      <c r="A19" t="s">
        <v>116</v>
      </c>
      <c r="B19" s="653" t="s">
        <v>44</v>
      </c>
      <c r="C19" s="654">
        <f>'7'!C18</f>
        <v>0</v>
      </c>
      <c r="D19" s="655">
        <f t="shared" si="0"/>
        <v>0</v>
      </c>
      <c r="E19" s="652" t="s">
        <v>76</v>
      </c>
      <c r="F19" s="652" t="s">
        <v>76</v>
      </c>
      <c r="G19" s="652" t="s">
        <v>76</v>
      </c>
      <c r="H19" s="652" t="s">
        <v>76</v>
      </c>
      <c r="I19" s="652" t="s">
        <v>76</v>
      </c>
      <c r="J19" s="652" t="s">
        <v>76</v>
      </c>
      <c r="K19" s="652" t="s">
        <v>76</v>
      </c>
      <c r="L19" s="652" t="s">
        <v>76</v>
      </c>
      <c r="M19" s="652" t="s">
        <v>76</v>
      </c>
      <c r="N19" s="652" t="s">
        <v>76</v>
      </c>
      <c r="O19" s="652" t="s">
        <v>76</v>
      </c>
      <c r="P19" s="652" t="s">
        <v>76</v>
      </c>
      <c r="Q19" s="652" t="s">
        <v>76</v>
      </c>
      <c r="R19" s="652" t="s">
        <v>76</v>
      </c>
      <c r="S19" s="652" t="s">
        <v>76</v>
      </c>
      <c r="T19" s="652" t="s">
        <v>76</v>
      </c>
      <c r="U19" s="652" t="s">
        <v>76</v>
      </c>
      <c r="V19" s="652" t="s">
        <v>76</v>
      </c>
      <c r="W19" s="652" t="s">
        <v>76</v>
      </c>
      <c r="X19" s="652" t="s">
        <v>76</v>
      </c>
      <c r="Y19" s="470" t="str">
        <f t="shared" si="1"/>
        <v>Gerai</v>
      </c>
    </row>
    <row r="20" spans="1:25" x14ac:dyDescent="0.25">
      <c r="A20" t="s">
        <v>117</v>
      </c>
      <c r="B20" s="653" t="s">
        <v>45</v>
      </c>
      <c r="C20" s="654">
        <f>'7'!C19</f>
        <v>0</v>
      </c>
      <c r="D20" s="655">
        <f t="shared" si="0"/>
        <v>0</v>
      </c>
      <c r="E20" s="652" t="s">
        <v>76</v>
      </c>
      <c r="F20" s="652" t="s">
        <v>76</v>
      </c>
      <c r="G20" s="652" t="s">
        <v>76</v>
      </c>
      <c r="H20" s="652" t="s">
        <v>76</v>
      </c>
      <c r="I20" s="652" t="s">
        <v>76</v>
      </c>
      <c r="J20" s="652" t="s">
        <v>76</v>
      </c>
      <c r="K20" s="652" t="s">
        <v>76</v>
      </c>
      <c r="L20" s="652" t="s">
        <v>76</v>
      </c>
      <c r="M20" s="652" t="s">
        <v>76</v>
      </c>
      <c r="N20" s="652" t="s">
        <v>76</v>
      </c>
      <c r="O20" s="652" t="s">
        <v>76</v>
      </c>
      <c r="P20" s="652" t="s">
        <v>76</v>
      </c>
      <c r="Q20" s="652" t="s">
        <v>76</v>
      </c>
      <c r="R20" s="652" t="s">
        <v>76</v>
      </c>
      <c r="S20" s="652" t="s">
        <v>76</v>
      </c>
      <c r="T20" s="652" t="s">
        <v>76</v>
      </c>
      <c r="U20" s="652" t="s">
        <v>76</v>
      </c>
      <c r="V20" s="652" t="s">
        <v>76</v>
      </c>
      <c r="W20" s="652" t="s">
        <v>76</v>
      </c>
      <c r="X20" s="652" t="s">
        <v>76</v>
      </c>
      <c r="Y20" s="470" t="str">
        <f t="shared" si="1"/>
        <v>Gerai</v>
      </c>
    </row>
    <row r="21" spans="1:25" x14ac:dyDescent="0.25">
      <c r="A21" t="s">
        <v>118</v>
      </c>
      <c r="B21" s="653" t="s">
        <v>46</v>
      </c>
      <c r="C21" s="654">
        <f>'7'!C20</f>
        <v>0</v>
      </c>
      <c r="D21" s="655">
        <f t="shared" si="0"/>
        <v>0</v>
      </c>
      <c r="E21" s="652" t="s">
        <v>76</v>
      </c>
      <c r="F21" s="652" t="s">
        <v>76</v>
      </c>
      <c r="G21" s="652" t="s">
        <v>76</v>
      </c>
      <c r="H21" s="652" t="s">
        <v>76</v>
      </c>
      <c r="I21" s="652" t="s">
        <v>76</v>
      </c>
      <c r="J21" s="652" t="s">
        <v>76</v>
      </c>
      <c r="K21" s="652" t="s">
        <v>76</v>
      </c>
      <c r="L21" s="652" t="s">
        <v>76</v>
      </c>
      <c r="M21" s="652" t="s">
        <v>76</v>
      </c>
      <c r="N21" s="652" t="s">
        <v>76</v>
      </c>
      <c r="O21" s="652" t="s">
        <v>76</v>
      </c>
      <c r="P21" s="652" t="s">
        <v>76</v>
      </c>
      <c r="Q21" s="652" t="s">
        <v>76</v>
      </c>
      <c r="R21" s="652" t="s">
        <v>76</v>
      </c>
      <c r="S21" s="652" t="s">
        <v>76</v>
      </c>
      <c r="T21" s="652" t="s">
        <v>76</v>
      </c>
      <c r="U21" s="652" t="s">
        <v>76</v>
      </c>
      <c r="V21" s="652" t="s">
        <v>76</v>
      </c>
      <c r="W21" s="652" t="s">
        <v>76</v>
      </c>
      <c r="X21" s="652" t="s">
        <v>76</v>
      </c>
      <c r="Y21" s="470" t="str">
        <f t="shared" si="1"/>
        <v>Gerai</v>
      </c>
    </row>
    <row r="22" spans="1:25" x14ac:dyDescent="0.25">
      <c r="A22" t="s">
        <v>119</v>
      </c>
      <c r="B22" s="653" t="s">
        <v>47</v>
      </c>
      <c r="C22" s="654">
        <f>'7'!C21</f>
        <v>0</v>
      </c>
      <c r="D22" s="655">
        <f t="shared" si="0"/>
        <v>0</v>
      </c>
      <c r="E22" s="652" t="s">
        <v>76</v>
      </c>
      <c r="F22" s="652" t="s">
        <v>76</v>
      </c>
      <c r="G22" s="652" t="s">
        <v>76</v>
      </c>
      <c r="H22" s="652" t="s">
        <v>76</v>
      </c>
      <c r="I22" s="652" t="s">
        <v>76</v>
      </c>
      <c r="J22" s="652" t="s">
        <v>76</v>
      </c>
      <c r="K22" s="652" t="s">
        <v>76</v>
      </c>
      <c r="L22" s="652" t="s">
        <v>76</v>
      </c>
      <c r="M22" s="652" t="s">
        <v>76</v>
      </c>
      <c r="N22" s="652" t="s">
        <v>76</v>
      </c>
      <c r="O22" s="652" t="s">
        <v>76</v>
      </c>
      <c r="P22" s="652" t="s">
        <v>76</v>
      </c>
      <c r="Q22" s="652" t="s">
        <v>76</v>
      </c>
      <c r="R22" s="652" t="s">
        <v>76</v>
      </c>
      <c r="S22" s="652" t="s">
        <v>76</v>
      </c>
      <c r="T22" s="652" t="s">
        <v>76</v>
      </c>
      <c r="U22" s="652" t="s">
        <v>76</v>
      </c>
      <c r="V22" s="652" t="s">
        <v>76</v>
      </c>
      <c r="W22" s="652" t="s">
        <v>76</v>
      </c>
      <c r="X22" s="652" t="s">
        <v>76</v>
      </c>
      <c r="Y22" s="470" t="str">
        <f t="shared" si="1"/>
        <v>Gerai</v>
      </c>
    </row>
    <row r="23" spans="1:25" x14ac:dyDescent="0.25">
      <c r="A23" t="s">
        <v>120</v>
      </c>
      <c r="B23" s="653" t="s">
        <v>48</v>
      </c>
      <c r="C23" s="654">
        <f>'7'!C22</f>
        <v>0</v>
      </c>
      <c r="D23" s="655">
        <f t="shared" si="0"/>
        <v>0</v>
      </c>
      <c r="E23" s="652" t="s">
        <v>76</v>
      </c>
      <c r="F23" s="652" t="s">
        <v>76</v>
      </c>
      <c r="G23" s="652" t="s">
        <v>76</v>
      </c>
      <c r="H23" s="652" t="s">
        <v>76</v>
      </c>
      <c r="I23" s="652" t="s">
        <v>76</v>
      </c>
      <c r="J23" s="652" t="s">
        <v>76</v>
      </c>
      <c r="K23" s="652" t="s">
        <v>76</v>
      </c>
      <c r="L23" s="652" t="s">
        <v>76</v>
      </c>
      <c r="M23" s="652" t="s">
        <v>76</v>
      </c>
      <c r="N23" s="652" t="s">
        <v>76</v>
      </c>
      <c r="O23" s="652" t="s">
        <v>76</v>
      </c>
      <c r="P23" s="652" t="s">
        <v>76</v>
      </c>
      <c r="Q23" s="652" t="s">
        <v>76</v>
      </c>
      <c r="R23" s="652" t="s">
        <v>76</v>
      </c>
      <c r="S23" s="652" t="s">
        <v>76</v>
      </c>
      <c r="T23" s="652" t="s">
        <v>76</v>
      </c>
      <c r="U23" s="652" t="s">
        <v>76</v>
      </c>
      <c r="V23" s="652" t="s">
        <v>76</v>
      </c>
      <c r="W23" s="652" t="s">
        <v>76</v>
      </c>
      <c r="X23" s="652" t="s">
        <v>76</v>
      </c>
      <c r="Y23" s="470" t="str">
        <f t="shared" si="1"/>
        <v>Gerai</v>
      </c>
    </row>
    <row r="24" spans="1:25" x14ac:dyDescent="0.25">
      <c r="A24" t="s">
        <v>121</v>
      </c>
      <c r="B24" s="653" t="s">
        <v>49</v>
      </c>
      <c r="C24" s="654">
        <f>'7'!C23</f>
        <v>0</v>
      </c>
      <c r="D24" s="655">
        <f t="shared" si="0"/>
        <v>0</v>
      </c>
      <c r="E24" s="652" t="s">
        <v>76</v>
      </c>
      <c r="F24" s="652" t="s">
        <v>76</v>
      </c>
      <c r="G24" s="652" t="s">
        <v>76</v>
      </c>
      <c r="H24" s="652" t="s">
        <v>76</v>
      </c>
      <c r="I24" s="652" t="s">
        <v>76</v>
      </c>
      <c r="J24" s="652" t="s">
        <v>76</v>
      </c>
      <c r="K24" s="652" t="s">
        <v>76</v>
      </c>
      <c r="L24" s="652" t="s">
        <v>76</v>
      </c>
      <c r="M24" s="652" t="s">
        <v>76</v>
      </c>
      <c r="N24" s="652" t="s">
        <v>76</v>
      </c>
      <c r="O24" s="652" t="s">
        <v>76</v>
      </c>
      <c r="P24" s="652" t="s">
        <v>76</v>
      </c>
      <c r="Q24" s="652" t="s">
        <v>76</v>
      </c>
      <c r="R24" s="652" t="s">
        <v>76</v>
      </c>
      <c r="S24" s="652" t="s">
        <v>76</v>
      </c>
      <c r="T24" s="652" t="s">
        <v>76</v>
      </c>
      <c r="U24" s="652" t="s">
        <v>76</v>
      </c>
      <c r="V24" s="652" t="s">
        <v>76</v>
      </c>
      <c r="W24" s="652" t="s">
        <v>76</v>
      </c>
      <c r="X24" s="652" t="s">
        <v>76</v>
      </c>
      <c r="Y24" s="470" t="str">
        <f t="shared" si="1"/>
        <v>Gerai</v>
      </c>
    </row>
    <row r="25" spans="1:25" x14ac:dyDescent="0.25">
      <c r="A25" t="s">
        <v>122</v>
      </c>
      <c r="B25" s="653" t="s">
        <v>50</v>
      </c>
      <c r="C25" s="654">
        <f>'7'!C24</f>
        <v>0</v>
      </c>
      <c r="D25" s="655">
        <f t="shared" si="0"/>
        <v>0</v>
      </c>
      <c r="E25" s="652" t="s">
        <v>76</v>
      </c>
      <c r="F25" s="652" t="s">
        <v>76</v>
      </c>
      <c r="G25" s="652" t="s">
        <v>76</v>
      </c>
      <c r="H25" s="652" t="s">
        <v>76</v>
      </c>
      <c r="I25" s="652" t="s">
        <v>76</v>
      </c>
      <c r="J25" s="652" t="s">
        <v>76</v>
      </c>
      <c r="K25" s="652" t="s">
        <v>76</v>
      </c>
      <c r="L25" s="652" t="s">
        <v>76</v>
      </c>
      <c r="M25" s="652" t="s">
        <v>76</v>
      </c>
      <c r="N25" s="652" t="s">
        <v>76</v>
      </c>
      <c r="O25" s="652" t="s">
        <v>76</v>
      </c>
      <c r="P25" s="652" t="s">
        <v>76</v>
      </c>
      <c r="Q25" s="652" t="s">
        <v>76</v>
      </c>
      <c r="R25" s="652" t="s">
        <v>76</v>
      </c>
      <c r="S25" s="652" t="s">
        <v>76</v>
      </c>
      <c r="T25" s="652" t="s">
        <v>76</v>
      </c>
      <c r="U25" s="652" t="s">
        <v>76</v>
      </c>
      <c r="V25" s="652" t="s">
        <v>76</v>
      </c>
      <c r="W25" s="652" t="s">
        <v>76</v>
      </c>
      <c r="X25" s="652" t="s">
        <v>76</v>
      </c>
      <c r="Y25" s="470" t="str">
        <f t="shared" si="1"/>
        <v>Gerai</v>
      </c>
    </row>
    <row r="26" spans="1:25" x14ac:dyDescent="0.25">
      <c r="A26" t="s">
        <v>123</v>
      </c>
      <c r="B26" s="653" t="s">
        <v>51</v>
      </c>
      <c r="C26" s="654">
        <f>'7'!C25</f>
        <v>0</v>
      </c>
      <c r="D26" s="655">
        <f t="shared" si="0"/>
        <v>0</v>
      </c>
      <c r="E26" s="652" t="s">
        <v>76</v>
      </c>
      <c r="F26" s="652" t="s">
        <v>76</v>
      </c>
      <c r="G26" s="652" t="s">
        <v>76</v>
      </c>
      <c r="H26" s="652" t="s">
        <v>76</v>
      </c>
      <c r="I26" s="652" t="s">
        <v>76</v>
      </c>
      <c r="J26" s="652" t="s">
        <v>76</v>
      </c>
      <c r="K26" s="652" t="s">
        <v>76</v>
      </c>
      <c r="L26" s="652" t="s">
        <v>76</v>
      </c>
      <c r="M26" s="652" t="s">
        <v>76</v>
      </c>
      <c r="N26" s="652" t="s">
        <v>76</v>
      </c>
      <c r="O26" s="652" t="s">
        <v>76</v>
      </c>
      <c r="P26" s="652" t="s">
        <v>76</v>
      </c>
      <c r="Q26" s="652" t="s">
        <v>76</v>
      </c>
      <c r="R26" s="652" t="s">
        <v>76</v>
      </c>
      <c r="S26" s="652" t="s">
        <v>76</v>
      </c>
      <c r="T26" s="652" t="s">
        <v>76</v>
      </c>
      <c r="U26" s="652" t="s">
        <v>76</v>
      </c>
      <c r="V26" s="652" t="s">
        <v>76</v>
      </c>
      <c r="W26" s="652" t="s">
        <v>76</v>
      </c>
      <c r="X26" s="652" t="s">
        <v>76</v>
      </c>
      <c r="Y26" s="470" t="str">
        <f t="shared" si="1"/>
        <v>Gerai</v>
      </c>
    </row>
    <row r="27" spans="1:25" x14ac:dyDescent="0.25">
      <c r="A27" t="s">
        <v>124</v>
      </c>
      <c r="B27" s="653" t="s">
        <v>52</v>
      </c>
      <c r="C27" s="654">
        <f>'7'!C26</f>
        <v>0</v>
      </c>
      <c r="D27" s="655">
        <f t="shared" si="0"/>
        <v>0</v>
      </c>
      <c r="E27" s="652" t="s">
        <v>76</v>
      </c>
      <c r="F27" s="652" t="s">
        <v>76</v>
      </c>
      <c r="G27" s="652" t="s">
        <v>76</v>
      </c>
      <c r="H27" s="652" t="s">
        <v>76</v>
      </c>
      <c r="I27" s="652" t="s">
        <v>76</v>
      </c>
      <c r="J27" s="652" t="s">
        <v>76</v>
      </c>
      <c r="K27" s="652" t="s">
        <v>76</v>
      </c>
      <c r="L27" s="652" t="s">
        <v>76</v>
      </c>
      <c r="M27" s="652" t="s">
        <v>76</v>
      </c>
      <c r="N27" s="652" t="s">
        <v>76</v>
      </c>
      <c r="O27" s="652" t="s">
        <v>76</v>
      </c>
      <c r="P27" s="652" t="s">
        <v>76</v>
      </c>
      <c r="Q27" s="652" t="s">
        <v>76</v>
      </c>
      <c r="R27" s="652" t="s">
        <v>76</v>
      </c>
      <c r="S27" s="652" t="s">
        <v>76</v>
      </c>
      <c r="T27" s="652" t="s">
        <v>76</v>
      </c>
      <c r="U27" s="652" t="s">
        <v>76</v>
      </c>
      <c r="V27" s="652" t="s">
        <v>76</v>
      </c>
      <c r="W27" s="652" t="s">
        <v>76</v>
      </c>
      <c r="X27" s="652" t="s">
        <v>76</v>
      </c>
      <c r="Y27" s="471" t="str">
        <f t="shared" si="1"/>
        <v>Gerai</v>
      </c>
    </row>
    <row r="30" spans="1:25" x14ac:dyDescent="0.25">
      <c r="B30"/>
      <c r="C30" s="602" t="s">
        <v>1494</v>
      </c>
    </row>
    <row r="31" spans="1:25" ht="105" x14ac:dyDescent="0.25">
      <c r="B31" s="1">
        <v>1</v>
      </c>
      <c r="C31" s="335" t="s">
        <v>1497</v>
      </c>
    </row>
    <row r="32" spans="1:25" x14ac:dyDescent="0.25">
      <c r="B32" s="1">
        <v>2</v>
      </c>
      <c r="C32" s="216" t="s">
        <v>1495</v>
      </c>
    </row>
    <row r="33" spans="2:3" ht="30" x14ac:dyDescent="0.25">
      <c r="B33" s="1">
        <v>3</v>
      </c>
      <c r="C33" s="335" t="s">
        <v>1498</v>
      </c>
    </row>
  </sheetData>
  <sheetProtection algorithmName="SHA-512" hashValue="Z+XmaXAnendsE8ps3/Vp+azL/h/ed7i42KIdbAA51tC5nGzJeR46JNWY6G18GfEzPCkx9Qyr2iibVIv7Sethvw==" saltValue="A2f1jkFN8pHfN4ylU3WnZw==" spinCount="100000" sheet="1" objects="1" scenarios="1"/>
  <mergeCells count="3">
    <mergeCell ref="B6:B7"/>
    <mergeCell ref="C6:C7"/>
    <mergeCell ref="D6:D7"/>
  </mergeCells>
  <phoneticPr fontId="8" type="noConversion"/>
  <pageMargins left="0.70866141732283472" right="0.70866141732283472" top="0.74803149606299213" bottom="0.74803149606299213" header="0.31496062992125984" footer="0.31496062992125984"/>
  <pageSetup paperSize="9" scale="73" orientation="landscape"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DFFF7672-B6AC-427C-86AC-20D5DD9C355E}">
          <x14:formula1>
            <xm:f>Sąrašai!$A$23:$A$24</xm:f>
          </x14:formula1>
          <xm:sqref>E8:X27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sheetPr>
  <dimension ref="A1:W82"/>
  <sheetViews>
    <sheetView zoomScale="90" zoomScaleNormal="90" workbookViewId="0">
      <pane xSplit="3" ySplit="7" topLeftCell="F56" activePane="bottomRight" state="frozen"/>
      <selection pane="topRight"/>
      <selection pane="bottomLeft"/>
      <selection pane="bottomRight" activeCell="H44" sqref="H44"/>
    </sheetView>
  </sheetViews>
  <sheetFormatPr defaultColWidth="9.140625" defaultRowHeight="15" x14ac:dyDescent="0.25"/>
  <cols>
    <col min="1" max="1" width="8.5703125" style="115" customWidth="1"/>
    <col min="2" max="2" width="50.5703125" style="13" customWidth="1"/>
    <col min="3" max="3" width="50.5703125" style="14" customWidth="1"/>
    <col min="4" max="4" width="50.5703125" style="383" customWidth="1"/>
    <col min="5" max="23" width="50.5703125" style="114" customWidth="1"/>
    <col min="24" max="24" width="50.5703125" style="13" customWidth="1"/>
    <col min="25" max="16384" width="9.140625" style="13"/>
  </cols>
  <sheetData>
    <row r="1" spans="1:23" s="113" customFormat="1" ht="18.75" x14ac:dyDescent="0.25">
      <c r="A1" s="116" t="s">
        <v>187</v>
      </c>
      <c r="B1" s="116" t="s">
        <v>186</v>
      </c>
      <c r="C1" s="122"/>
      <c r="D1" s="116"/>
      <c r="E1" s="122"/>
      <c r="F1" s="116"/>
      <c r="G1" s="116"/>
      <c r="H1" s="116"/>
      <c r="I1" s="116"/>
      <c r="J1" s="116"/>
      <c r="K1" s="116"/>
      <c r="L1" s="116"/>
      <c r="M1" s="116"/>
      <c r="N1" s="116"/>
      <c r="O1" s="116"/>
      <c r="P1" s="116"/>
      <c r="Q1" s="116"/>
      <c r="R1" s="116"/>
      <c r="S1" s="116"/>
      <c r="T1" s="116"/>
      <c r="U1" s="116"/>
      <c r="V1" s="116"/>
      <c r="W1" s="116"/>
    </row>
    <row r="2" spans="1:23" customFormat="1" x14ac:dyDescent="0.25">
      <c r="C2" s="168"/>
      <c r="D2" s="158"/>
      <c r="E2" s="158"/>
      <c r="F2" s="158"/>
      <c r="G2" s="158"/>
      <c r="H2" s="158"/>
      <c r="I2" s="158"/>
      <c r="J2" s="158"/>
      <c r="K2" s="158"/>
      <c r="L2" s="158"/>
      <c r="M2" s="158"/>
      <c r="N2" s="158"/>
      <c r="O2" s="158"/>
      <c r="P2" s="158"/>
      <c r="Q2" s="158"/>
      <c r="R2" s="158"/>
      <c r="S2" s="158"/>
      <c r="T2" s="158"/>
      <c r="U2" s="158"/>
      <c r="V2" s="158"/>
      <c r="W2" s="158"/>
    </row>
    <row r="3" spans="1:23" x14ac:dyDescent="0.25">
      <c r="A3" s="1"/>
      <c r="B3" s="140" t="s">
        <v>1272</v>
      </c>
      <c r="C3" s="128"/>
      <c r="D3" s="385" t="str">
        <f>'1'!C8</f>
        <v>ALYT</v>
      </c>
    </row>
    <row r="4" spans="1:23" customFormat="1" x14ac:dyDescent="0.25">
      <c r="C4" s="168"/>
      <c r="D4" s="158"/>
      <c r="E4" s="158"/>
      <c r="F4" s="158"/>
      <c r="G4" s="158"/>
      <c r="H4" s="158"/>
      <c r="I4" s="158"/>
      <c r="J4" s="158"/>
      <c r="K4" s="158"/>
      <c r="L4" s="158"/>
      <c r="M4" s="158"/>
      <c r="N4" s="158"/>
      <c r="O4" s="158"/>
      <c r="P4" s="158"/>
      <c r="Q4" s="158"/>
      <c r="R4" s="158"/>
      <c r="S4" s="158"/>
      <c r="T4" s="158"/>
      <c r="U4" s="158"/>
      <c r="V4" s="158"/>
      <c r="W4" s="158"/>
    </row>
    <row r="5" spans="1:23" x14ac:dyDescent="0.25">
      <c r="A5" s="13"/>
      <c r="B5" s="259">
        <v>1</v>
      </c>
      <c r="C5" s="223" t="s">
        <v>1613</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row>
    <row r="6" spans="1:23" ht="150" x14ac:dyDescent="0.25">
      <c r="A6" s="13"/>
      <c r="B6" s="32"/>
      <c r="C6" s="312" t="s">
        <v>1509</v>
      </c>
      <c r="D6" s="117" t="s">
        <v>0</v>
      </c>
      <c r="E6" s="117" t="s">
        <v>1</v>
      </c>
      <c r="F6" s="117" t="s">
        <v>2</v>
      </c>
      <c r="G6" s="117" t="s">
        <v>3</v>
      </c>
      <c r="H6" s="117" t="s">
        <v>4</v>
      </c>
      <c r="I6" s="117" t="s">
        <v>5</v>
      </c>
      <c r="J6" s="117" t="s">
        <v>6</v>
      </c>
      <c r="K6" s="117" t="s">
        <v>7</v>
      </c>
      <c r="L6" s="117" t="s">
        <v>8</v>
      </c>
      <c r="M6" s="117" t="s">
        <v>9</v>
      </c>
      <c r="N6" s="117" t="s">
        <v>43</v>
      </c>
      <c r="O6" s="117" t="s">
        <v>44</v>
      </c>
      <c r="P6" s="117" t="s">
        <v>45</v>
      </c>
      <c r="Q6" s="117" t="s">
        <v>46</v>
      </c>
      <c r="R6" s="117" t="s">
        <v>47</v>
      </c>
      <c r="S6" s="117" t="s">
        <v>48</v>
      </c>
      <c r="T6" s="117" t="s">
        <v>49</v>
      </c>
      <c r="U6" s="117" t="s">
        <v>50</v>
      </c>
      <c r="V6" s="117" t="s">
        <v>51</v>
      </c>
      <c r="W6" s="117" t="s">
        <v>52</v>
      </c>
    </row>
    <row r="7" spans="1:23" ht="30" x14ac:dyDescent="0.25">
      <c r="A7" s="2" t="s">
        <v>188</v>
      </c>
      <c r="B7" s="124" t="s">
        <v>20</v>
      </c>
      <c r="C7" s="335" t="s">
        <v>1319</v>
      </c>
      <c r="D7" s="141" t="str">
        <f>VLOOKUP(D6,'7'!$B$7:$C$26,2,FALSE)</f>
        <v xml:space="preserve">Sveikatinimo paslaugų kokybės gerinimas  ir prieinamumo didinimas </v>
      </c>
      <c r="E7" s="141" t="str">
        <f>VLOOKUP(E6,'7'!$B$7:$C$26,2,FALSE)</f>
        <v>Darnaus turizmo verslo kūrimas ir plėtra integruojant vietos kultūros ir gamtos  išteklius</v>
      </c>
      <c r="F7" s="141" t="str">
        <f>VLOOKUP(F6,'7'!$B$7:$C$26,2,FALSE)</f>
        <v>Teminių kaimų kūrimas ir  vietos produktų populiarinimas</v>
      </c>
      <c r="G7" s="141" t="str">
        <f>VLOOKUP(G6,'7'!$B$7:$C$26,2,FALSE)</f>
        <v>Įtraukios infrastruktūros vystymas taikant sumanius sprendimus</v>
      </c>
      <c r="H7" s="141" t="str">
        <f>VLOOKUP(H6,'7'!$B$7:$C$26,2,FALSE)</f>
        <v>Jaunimo verslumo ir įtraukties skatinimas</v>
      </c>
      <c r="I7" s="141" t="str">
        <f>VLOOKUP(I6,'7'!$B$7:$C$26,2,FALSE)</f>
        <v>Teritorinis VVG bendradarbiavimas</v>
      </c>
      <c r="J7" s="141" t="str">
        <f>VLOOKUP(J6,'7'!$B$7:$C$26,2,FALSE)</f>
        <v>Tarptautinis VVG bendradarbiavimas</v>
      </c>
      <c r="K7" s="141" t="str">
        <f>VLOOKUP(K6,'7'!$B$7:$C$26,2,FALSE)</f>
        <v>Įtraukios infrastruktūros vystymas taikant sumanius sprendimus</v>
      </c>
      <c r="L7" s="141">
        <f>VLOOKUP(L6,'7'!$B$7:$C$26,2,FALSE)</f>
        <v>0</v>
      </c>
      <c r="M7" s="141">
        <f>VLOOKUP(M6,'7'!$B$7:$C$26,2,FALSE)</f>
        <v>0</v>
      </c>
      <c r="N7" s="141">
        <f>VLOOKUP(N6,'7'!$B$7:$C$26,2,FALSE)</f>
        <v>0</v>
      </c>
      <c r="O7" s="141">
        <f>VLOOKUP(O6,'7'!$B$7:$C$26,2,FALSE)</f>
        <v>0</v>
      </c>
      <c r="P7" s="141">
        <f>VLOOKUP(P6,'7'!$B$7:$C$26,2,FALSE)</f>
        <v>0</v>
      </c>
      <c r="Q7" s="141">
        <f>VLOOKUP(Q6,'7'!$B$7:$C$26,2,FALSE)</f>
        <v>0</v>
      </c>
      <c r="R7" s="141">
        <f>VLOOKUP(R6,'7'!$B$7:$C$26,2,FALSE)</f>
        <v>0</v>
      </c>
      <c r="S7" s="141">
        <f>VLOOKUP(S6,'7'!$B$7:$C$26,2,FALSE)</f>
        <v>0</v>
      </c>
      <c r="T7" s="141">
        <f>VLOOKUP(T6,'7'!$B$7:$C$26,2,FALSE)</f>
        <v>0</v>
      </c>
      <c r="U7" s="141">
        <f>VLOOKUP(U6,'7'!$B$7:$C$26,2,FALSE)</f>
        <v>0</v>
      </c>
      <c r="V7" s="141">
        <f>VLOOKUP(V6,'7'!$B$7:$C$26,2,FALSE)</f>
        <v>0</v>
      </c>
      <c r="W7" s="141">
        <f>VLOOKUP(W6,'7'!$B$7:$C$26,2,FALSE)</f>
        <v>0</v>
      </c>
    </row>
    <row r="8" spans="1:23" ht="30" x14ac:dyDescent="0.25">
      <c r="A8" s="2" t="s">
        <v>189</v>
      </c>
      <c r="B8" s="125" t="s">
        <v>27</v>
      </c>
      <c r="C8" s="335" t="s">
        <v>1319</v>
      </c>
      <c r="D8" s="141" t="str">
        <f>VLOOKUP(D$6,'7'!$B$7:$D$26,3,FALSE)</f>
        <v>Ne žemės ūkio verslo kūrimas ir plėtra</v>
      </c>
      <c r="E8" s="141" t="str">
        <f>VLOOKUP(E$6,'7'!$B$7:$D$26,3,FALSE)</f>
        <v>Ne žemės ūkio verslo kūrimas ir plėtra</v>
      </c>
      <c r="F8" s="141" t="str">
        <f>VLOOKUP(F$6,'7'!$B$7:$D$26,3,FALSE)</f>
        <v>Bendruomeninis verslas</v>
      </c>
      <c r="G8" s="141" t="str">
        <f>VLOOKUP(G$6,'7'!$B$7:$D$26,3,FALSE)</f>
        <v>Ūkio subjektų (fizinių ir (arba) juridinių asmenų) bendradarbiavimas</v>
      </c>
      <c r="H8" s="141" t="str">
        <f>VLOOKUP(H$6,'7'!$B$7:$D$26,3,FALSE)</f>
        <v>Veiklos projektai</v>
      </c>
      <c r="I8" s="141" t="str">
        <f>VLOOKUP(I$6,'7'!$B$7:$D$26,3,FALSE)</f>
        <v>Teritorinis VVG bendradarbiavimas</v>
      </c>
      <c r="J8" s="141" t="str">
        <f>VLOOKUP(J$6,'7'!$B$7:$D$26,3,FALSE)</f>
        <v>Tarptautinis VVG bendradarbiavimas</v>
      </c>
      <c r="K8" s="141" t="str">
        <f>VLOOKUP(K$6,'7'!$B$7:$D$26,3,FALSE)</f>
        <v>Viešųjų paslaugų prieinamumo didinimas (ne pelno)</v>
      </c>
      <c r="L8" s="141">
        <f>VLOOKUP(L$6,'7'!$B$7:$D$26,3,FALSE)</f>
        <v>0</v>
      </c>
      <c r="M8" s="141">
        <f>VLOOKUP(M$6,'7'!$B$7:$D$26,3,FALSE)</f>
        <v>0</v>
      </c>
      <c r="N8" s="141">
        <f>VLOOKUP(N$6,'7'!$B$7:$D$26,3,FALSE)</f>
        <v>0</v>
      </c>
      <c r="O8" s="141">
        <f>VLOOKUP(O$6,'7'!$B$7:$D$26,3,FALSE)</f>
        <v>0</v>
      </c>
      <c r="P8" s="141">
        <f>VLOOKUP(P$6,'7'!$B$7:$D$26,3,FALSE)</f>
        <v>0</v>
      </c>
      <c r="Q8" s="141">
        <f>VLOOKUP(Q$6,'7'!$B$7:$D$26,3,FALSE)</f>
        <v>0</v>
      </c>
      <c r="R8" s="141">
        <f>VLOOKUP(R$6,'7'!$B$7:$D$26,3,FALSE)</f>
        <v>0</v>
      </c>
      <c r="S8" s="141">
        <f>VLOOKUP(S$6,'7'!$B$7:$D$26,3,FALSE)</f>
        <v>0</v>
      </c>
      <c r="T8" s="141">
        <f>VLOOKUP(T$6,'7'!$B$7:$D$26,3,FALSE)</f>
        <v>0</v>
      </c>
      <c r="U8" s="141">
        <f>VLOOKUP(U$6,'7'!$B$7:$D$26,3,FALSE)</f>
        <v>0</v>
      </c>
      <c r="V8" s="141">
        <f>VLOOKUP(V$6,'7'!$B$7:$D$26,3,FALSE)</f>
        <v>0</v>
      </c>
      <c r="W8" s="141">
        <f>VLOOKUP(W$6,'7'!$B$7:$D$26,3,FALSE)</f>
        <v>0</v>
      </c>
    </row>
    <row r="9" spans="1:23" ht="30" x14ac:dyDescent="0.25">
      <c r="A9" s="2" t="s">
        <v>190</v>
      </c>
      <c r="B9" s="125" t="s">
        <v>138</v>
      </c>
      <c r="C9" s="335" t="s">
        <v>1320</v>
      </c>
      <c r="D9" s="141">
        <f>VLOOKUP(D$6,'9'!$B$8:$D$27,3,FALSE)</f>
        <v>2</v>
      </c>
      <c r="E9" s="141">
        <f>VLOOKUP(E$6,'9'!$B$8:$D$27,3,FALSE)</f>
        <v>2</v>
      </c>
      <c r="F9" s="141">
        <f>VLOOKUP(F$6,'9'!$B$8:$D$27,3,FALSE)</f>
        <v>2</v>
      </c>
      <c r="G9" s="141">
        <f>VLOOKUP(G$6,'9'!$B$8:$D$27,3,FALSE)</f>
        <v>0</v>
      </c>
      <c r="H9" s="141">
        <f>VLOOKUP(H$6,'9'!$B$8:$D$27,3,FALSE)</f>
        <v>2</v>
      </c>
      <c r="I9" s="141">
        <f>VLOOKUP(I$6,'9'!$B$8:$D$27,3,FALSE)</f>
        <v>5</v>
      </c>
      <c r="J9" s="141">
        <f>VLOOKUP(J$6,'9'!$B$8:$D$27,3,FALSE)</f>
        <v>5</v>
      </c>
      <c r="K9" s="141">
        <f>VLOOKUP(K$6,'9'!$B$8:$D$27,3,FALSE)</f>
        <v>3</v>
      </c>
      <c r="L9" s="141">
        <f>VLOOKUP(L$6,'9'!$B$8:$D$27,3,FALSE)</f>
        <v>0</v>
      </c>
      <c r="M9" s="141">
        <f>VLOOKUP(M$6,'9'!$B$8:$D$27,3,FALSE)</f>
        <v>0</v>
      </c>
      <c r="N9" s="141">
        <f>VLOOKUP(N$6,'9'!$B$8:$D$27,3,FALSE)</f>
        <v>0</v>
      </c>
      <c r="O9" s="141">
        <f>VLOOKUP(O$6,'9'!$B$8:$D$27,3,FALSE)</f>
        <v>0</v>
      </c>
      <c r="P9" s="141">
        <f>VLOOKUP(P$6,'9'!$B$8:$D$27,3,FALSE)</f>
        <v>0</v>
      </c>
      <c r="Q9" s="141">
        <f>VLOOKUP(Q$6,'9'!$B$8:$D$27,3,FALSE)</f>
        <v>0</v>
      </c>
      <c r="R9" s="141">
        <f>VLOOKUP(R$6,'9'!$B$8:$D$27,3,FALSE)</f>
        <v>0</v>
      </c>
      <c r="S9" s="141">
        <f>VLOOKUP(S$6,'9'!$B$8:$D$27,3,FALSE)</f>
        <v>0</v>
      </c>
      <c r="T9" s="141">
        <f>VLOOKUP(T$6,'9'!$B$8:$D$27,3,FALSE)</f>
        <v>0</v>
      </c>
      <c r="U9" s="141">
        <f>VLOOKUP(U$6,'9'!$B$8:$D$27,3,FALSE)</f>
        <v>0</v>
      </c>
      <c r="V9" s="141">
        <f>VLOOKUP(V$6,'9'!$B$8:$D$27,3,FALSE)</f>
        <v>0</v>
      </c>
      <c r="W9" s="141">
        <f>VLOOKUP(W$6,'9'!$B$8:$D$27,3,FALSE)</f>
        <v>0</v>
      </c>
    </row>
    <row r="10" spans="1:23" x14ac:dyDescent="0.25">
      <c r="A10" s="2" t="s">
        <v>191</v>
      </c>
      <c r="B10" s="125" t="s">
        <v>498</v>
      </c>
      <c r="C10" s="335" t="s">
        <v>1321</v>
      </c>
      <c r="D10" s="141">
        <f>VLOOKUP(D$6,'8'!$B$7:$D$26,3,FALSE)</f>
        <v>3</v>
      </c>
      <c r="E10" s="141">
        <f>VLOOKUP(E$6,'8'!$B$7:$D$26,3,FALSE)</f>
        <v>3</v>
      </c>
      <c r="F10" s="141">
        <f>VLOOKUP(F$6,'8'!$B$7:$D$26,3,FALSE)</f>
        <v>3</v>
      </c>
      <c r="G10" s="141">
        <f>VLOOKUP(G$6,'8'!$B$7:$D$26,3,FALSE)</f>
        <v>0</v>
      </c>
      <c r="H10" s="141">
        <f>VLOOKUP(H$6,'8'!$B$7:$D$26,3,FALSE)</f>
        <v>3</v>
      </c>
      <c r="I10" s="141">
        <f>VLOOKUP(I$6,'8'!$B$7:$D$26,3,FALSE)</f>
        <v>3</v>
      </c>
      <c r="J10" s="141">
        <f>VLOOKUP(J$6,'8'!$B$7:$D$26,3,FALSE)</f>
        <v>3</v>
      </c>
      <c r="K10" s="141">
        <f>VLOOKUP(K$6,'8'!$B$7:$D$26,3,FALSE)</f>
        <v>3</v>
      </c>
      <c r="L10" s="141">
        <f>VLOOKUP(L$6,'8'!$B$7:$D$26,3,FALSE)</f>
        <v>0</v>
      </c>
      <c r="M10" s="141">
        <f>VLOOKUP(M$6,'8'!$B$7:$D$26,3,FALSE)</f>
        <v>0</v>
      </c>
      <c r="N10" s="141">
        <f>VLOOKUP(N$6,'8'!$B$7:$D$26,3,FALSE)</f>
        <v>0</v>
      </c>
      <c r="O10" s="141">
        <f>VLOOKUP(O$6,'8'!$B$7:$D$26,3,FALSE)</f>
        <v>0</v>
      </c>
      <c r="P10" s="141">
        <f>VLOOKUP(P$6,'8'!$B$7:$D$26,3,FALSE)</f>
        <v>0</v>
      </c>
      <c r="Q10" s="141">
        <f>VLOOKUP(Q$6,'8'!$B$7:$D$26,3,FALSE)</f>
        <v>0</v>
      </c>
      <c r="R10" s="141">
        <f>VLOOKUP(R$6,'8'!$B$7:$D$26,3,FALSE)</f>
        <v>0</v>
      </c>
      <c r="S10" s="141">
        <f>VLOOKUP(S$6,'8'!$B$7:$D$26,3,FALSE)</f>
        <v>0</v>
      </c>
      <c r="T10" s="141">
        <f>VLOOKUP(T$6,'8'!$B$7:$D$26,3,FALSE)</f>
        <v>0</v>
      </c>
      <c r="U10" s="141">
        <f>VLOOKUP(U$6,'8'!$B$7:$D$26,3,FALSE)</f>
        <v>0</v>
      </c>
      <c r="V10" s="141">
        <f>VLOOKUP(V$6,'8'!$B$7:$D$26,3,FALSE)</f>
        <v>0</v>
      </c>
      <c r="W10" s="141">
        <f>VLOOKUP(W$6,'8'!$B$7:$D$26,3,FALSE)</f>
        <v>0</v>
      </c>
    </row>
    <row r="11" spans="1:23" ht="135" x14ac:dyDescent="0.25">
      <c r="A11" s="2" t="s">
        <v>192</v>
      </c>
      <c r="B11" s="125" t="s">
        <v>499</v>
      </c>
      <c r="C11" s="500" t="s">
        <v>1513</v>
      </c>
      <c r="D11" s="585" t="s">
        <v>381</v>
      </c>
      <c r="E11" s="585" t="s">
        <v>381</v>
      </c>
      <c r="F11" s="585" t="s">
        <v>381</v>
      </c>
      <c r="G11" s="585" t="s">
        <v>381</v>
      </c>
      <c r="H11" s="585" t="s">
        <v>381</v>
      </c>
      <c r="I11" s="585" t="s">
        <v>381</v>
      </c>
      <c r="J11" s="585" t="s">
        <v>381</v>
      </c>
      <c r="K11" s="585" t="s">
        <v>381</v>
      </c>
      <c r="L11" s="585" t="s">
        <v>1097</v>
      </c>
      <c r="M11" s="585" t="s">
        <v>1097</v>
      </c>
      <c r="N11" s="585" t="s">
        <v>1097</v>
      </c>
      <c r="O11" s="585" t="s">
        <v>1097</v>
      </c>
      <c r="P11" s="585" t="s">
        <v>1097</v>
      </c>
      <c r="Q11" s="585" t="s">
        <v>1097</v>
      </c>
      <c r="R11" s="585" t="s">
        <v>1097</v>
      </c>
      <c r="S11" s="585" t="s">
        <v>1097</v>
      </c>
      <c r="T11" s="585" t="s">
        <v>1097</v>
      </c>
      <c r="U11" s="585" t="s">
        <v>1097</v>
      </c>
      <c r="V11" s="585" t="s">
        <v>1097</v>
      </c>
      <c r="W11" s="585" t="s">
        <v>1097</v>
      </c>
    </row>
    <row r="12" spans="1:23" ht="45" x14ac:dyDescent="0.25">
      <c r="A12" s="2" t="s">
        <v>193</v>
      </c>
      <c r="B12" s="127" t="s">
        <v>1266</v>
      </c>
      <c r="C12" s="335" t="s">
        <v>1524</v>
      </c>
      <c r="D12" s="586" t="s">
        <v>77</v>
      </c>
      <c r="E12" s="585" t="s">
        <v>77</v>
      </c>
      <c r="F12" s="585" t="s">
        <v>77</v>
      </c>
      <c r="G12" s="585" t="s">
        <v>76</v>
      </c>
      <c r="H12" s="585" t="s">
        <v>77</v>
      </c>
      <c r="I12" s="585" t="s">
        <v>77</v>
      </c>
      <c r="J12" s="585" t="s">
        <v>77</v>
      </c>
      <c r="K12" s="585" t="s">
        <v>77</v>
      </c>
      <c r="L12" s="585" t="s">
        <v>76</v>
      </c>
      <c r="M12" s="585" t="s">
        <v>76</v>
      </c>
      <c r="N12" s="585" t="s">
        <v>76</v>
      </c>
      <c r="O12" s="585" t="s">
        <v>76</v>
      </c>
      <c r="P12" s="585" t="s">
        <v>76</v>
      </c>
      <c r="Q12" s="585" t="s">
        <v>76</v>
      </c>
      <c r="R12" s="585" t="s">
        <v>76</v>
      </c>
      <c r="S12" s="585" t="s">
        <v>76</v>
      </c>
      <c r="T12" s="585" t="s">
        <v>76</v>
      </c>
      <c r="U12" s="585" t="s">
        <v>76</v>
      </c>
      <c r="V12" s="585" t="s">
        <v>76</v>
      </c>
      <c r="W12" s="585" t="s">
        <v>76</v>
      </c>
    </row>
    <row r="13" spans="1:23" ht="45" x14ac:dyDescent="0.25">
      <c r="A13" s="2" t="s">
        <v>194</v>
      </c>
      <c r="B13" s="127" t="s">
        <v>1267</v>
      </c>
      <c r="C13" s="335" t="s">
        <v>1524</v>
      </c>
      <c r="D13" s="586" t="s">
        <v>76</v>
      </c>
      <c r="E13" s="585" t="s">
        <v>76</v>
      </c>
      <c r="F13" s="585" t="s">
        <v>76</v>
      </c>
      <c r="G13" s="585" t="s">
        <v>76</v>
      </c>
      <c r="H13" s="585" t="s">
        <v>76</v>
      </c>
      <c r="I13" s="585" t="s">
        <v>76</v>
      </c>
      <c r="J13" s="585" t="s">
        <v>76</v>
      </c>
      <c r="K13" s="585" t="s">
        <v>76</v>
      </c>
      <c r="L13" s="585" t="s">
        <v>76</v>
      </c>
      <c r="M13" s="585" t="s">
        <v>76</v>
      </c>
      <c r="N13" s="585" t="s">
        <v>76</v>
      </c>
      <c r="O13" s="585" t="s">
        <v>76</v>
      </c>
      <c r="P13" s="585" t="s">
        <v>76</v>
      </c>
      <c r="Q13" s="585" t="s">
        <v>76</v>
      </c>
      <c r="R13" s="585" t="s">
        <v>76</v>
      </c>
      <c r="S13" s="585" t="s">
        <v>76</v>
      </c>
      <c r="T13" s="585" t="s">
        <v>76</v>
      </c>
      <c r="U13" s="585" t="s">
        <v>76</v>
      </c>
      <c r="V13" s="585" t="s">
        <v>76</v>
      </c>
      <c r="W13" s="585" t="s">
        <v>76</v>
      </c>
    </row>
    <row r="14" spans="1:23" ht="45" x14ac:dyDescent="0.25">
      <c r="A14" s="2" t="s">
        <v>195</v>
      </c>
      <c r="B14" s="127" t="s">
        <v>1268</v>
      </c>
      <c r="C14" s="335" t="s">
        <v>1524</v>
      </c>
      <c r="D14" s="586" t="s">
        <v>76</v>
      </c>
      <c r="E14" s="585" t="s">
        <v>76</v>
      </c>
      <c r="F14" s="585" t="s">
        <v>76</v>
      </c>
      <c r="G14" s="585" t="s">
        <v>76</v>
      </c>
      <c r="H14" s="585" t="s">
        <v>76</v>
      </c>
      <c r="I14" s="585" t="s">
        <v>76</v>
      </c>
      <c r="J14" s="585" t="s">
        <v>76</v>
      </c>
      <c r="K14" s="585" t="s">
        <v>76</v>
      </c>
      <c r="L14" s="585" t="s">
        <v>76</v>
      </c>
      <c r="M14" s="585" t="s">
        <v>76</v>
      </c>
      <c r="N14" s="585" t="s">
        <v>76</v>
      </c>
      <c r="O14" s="585" t="s">
        <v>76</v>
      </c>
      <c r="P14" s="585" t="s">
        <v>76</v>
      </c>
      <c r="Q14" s="585" t="s">
        <v>76</v>
      </c>
      <c r="R14" s="585" t="s">
        <v>76</v>
      </c>
      <c r="S14" s="585" t="s">
        <v>76</v>
      </c>
      <c r="T14" s="585" t="s">
        <v>76</v>
      </c>
      <c r="U14" s="585" t="s">
        <v>76</v>
      </c>
      <c r="V14" s="585" t="s">
        <v>76</v>
      </c>
      <c r="W14" s="585" t="s">
        <v>76</v>
      </c>
    </row>
    <row r="15" spans="1:23" ht="45" x14ac:dyDescent="0.25">
      <c r="A15" s="2" t="s">
        <v>196</v>
      </c>
      <c r="B15" s="127" t="s">
        <v>1269</v>
      </c>
      <c r="C15" s="335" t="s">
        <v>1524</v>
      </c>
      <c r="D15" s="586" t="s">
        <v>77</v>
      </c>
      <c r="E15" s="585" t="s">
        <v>77</v>
      </c>
      <c r="F15" s="585" t="s">
        <v>77</v>
      </c>
      <c r="G15" s="585" t="s">
        <v>76</v>
      </c>
      <c r="H15" s="585" t="s">
        <v>77</v>
      </c>
      <c r="I15" s="585" t="s">
        <v>77</v>
      </c>
      <c r="J15" s="585" t="s">
        <v>77</v>
      </c>
      <c r="K15" s="585" t="s">
        <v>77</v>
      </c>
      <c r="L15" s="585" t="s">
        <v>76</v>
      </c>
      <c r="M15" s="585" t="s">
        <v>76</v>
      </c>
      <c r="N15" s="585" t="s">
        <v>76</v>
      </c>
      <c r="O15" s="585" t="s">
        <v>76</v>
      </c>
      <c r="P15" s="585" t="s">
        <v>76</v>
      </c>
      <c r="Q15" s="585" t="s">
        <v>76</v>
      </c>
      <c r="R15" s="585" t="s">
        <v>76</v>
      </c>
      <c r="S15" s="585" t="s">
        <v>76</v>
      </c>
      <c r="T15" s="585" t="s">
        <v>76</v>
      </c>
      <c r="U15" s="585" t="s">
        <v>76</v>
      </c>
      <c r="V15" s="585" t="s">
        <v>76</v>
      </c>
      <c r="W15" s="585" t="s">
        <v>76</v>
      </c>
    </row>
    <row r="16" spans="1:23" x14ac:dyDescent="0.25">
      <c r="A16" s="2" t="s">
        <v>94</v>
      </c>
      <c r="B16" s="126" t="s">
        <v>463</v>
      </c>
      <c r="C16" s="335" t="s">
        <v>1534</v>
      </c>
      <c r="D16" s="127"/>
      <c r="E16" s="127"/>
      <c r="F16" s="127"/>
      <c r="G16" s="127"/>
      <c r="H16" s="127"/>
      <c r="I16" s="127"/>
      <c r="J16" s="127"/>
      <c r="K16" s="127"/>
      <c r="L16" s="127"/>
      <c r="M16" s="127"/>
      <c r="N16" s="127"/>
      <c r="O16" s="127"/>
      <c r="P16" s="127"/>
      <c r="Q16" s="127"/>
      <c r="R16" s="127"/>
      <c r="S16" s="127"/>
      <c r="T16" s="127"/>
      <c r="U16" s="127"/>
      <c r="V16" s="127"/>
      <c r="W16" s="127"/>
    </row>
    <row r="17" spans="1:23" ht="300" x14ac:dyDescent="0.25">
      <c r="A17" s="2" t="s">
        <v>197</v>
      </c>
      <c r="B17" s="127" t="s">
        <v>501</v>
      </c>
      <c r="C17" s="335" t="s">
        <v>1526</v>
      </c>
      <c r="D17" s="145" t="s">
        <v>1882</v>
      </c>
      <c r="E17" s="145" t="s">
        <v>1883</v>
      </c>
      <c r="F17" s="145" t="s">
        <v>1883</v>
      </c>
      <c r="G17" s="145" t="s">
        <v>1914</v>
      </c>
      <c r="H17" s="145" t="s">
        <v>1884</v>
      </c>
      <c r="I17" s="145" t="s">
        <v>1891</v>
      </c>
      <c r="J17" s="145" t="s">
        <v>1892</v>
      </c>
      <c r="K17" s="145" t="s">
        <v>1903</v>
      </c>
      <c r="L17" s="145"/>
      <c r="M17" s="145"/>
      <c r="N17" s="145"/>
      <c r="O17" s="145"/>
      <c r="P17" s="145"/>
      <c r="Q17" s="145"/>
      <c r="R17" s="145"/>
      <c r="S17" s="145"/>
      <c r="T17" s="145"/>
      <c r="U17" s="145"/>
      <c r="V17" s="145"/>
      <c r="W17" s="145"/>
    </row>
    <row r="18" spans="1:23" ht="150" x14ac:dyDescent="0.25">
      <c r="A18" s="2" t="s">
        <v>198</v>
      </c>
      <c r="B18" s="125" t="s">
        <v>500</v>
      </c>
      <c r="C18" s="361" t="s">
        <v>1527</v>
      </c>
      <c r="D18" s="145" t="s">
        <v>1799</v>
      </c>
      <c r="E18" s="145" t="s">
        <v>1808</v>
      </c>
      <c r="F18" s="145" t="s">
        <v>1834</v>
      </c>
      <c r="G18" s="145" t="s">
        <v>1799</v>
      </c>
      <c r="H18" s="145" t="s">
        <v>1827</v>
      </c>
      <c r="I18" s="145" t="s">
        <v>1837</v>
      </c>
      <c r="J18" s="145" t="s">
        <v>1836</v>
      </c>
      <c r="K18" s="145" t="s">
        <v>1823</v>
      </c>
      <c r="L18" s="145"/>
      <c r="M18" s="145"/>
      <c r="N18" s="145"/>
      <c r="O18" s="145"/>
      <c r="P18" s="145"/>
      <c r="Q18" s="145"/>
      <c r="R18" s="145"/>
      <c r="S18" s="145"/>
      <c r="T18" s="145"/>
      <c r="U18" s="145"/>
      <c r="V18" s="145"/>
      <c r="W18" s="145"/>
    </row>
    <row r="19" spans="1:23" ht="120" x14ac:dyDescent="0.25">
      <c r="A19" s="2" t="s">
        <v>199</v>
      </c>
      <c r="B19" s="124" t="s">
        <v>460</v>
      </c>
      <c r="C19" s="335" t="s">
        <v>1528</v>
      </c>
      <c r="D19" s="145" t="s">
        <v>1800</v>
      </c>
      <c r="E19" s="145" t="s">
        <v>1809</v>
      </c>
      <c r="F19" s="145" t="s">
        <v>1814</v>
      </c>
      <c r="G19" s="145" t="s">
        <v>1824</v>
      </c>
      <c r="H19" s="145" t="s">
        <v>1814</v>
      </c>
      <c r="I19" s="145" t="s">
        <v>1838</v>
      </c>
      <c r="J19" s="145" t="s">
        <v>1838</v>
      </c>
      <c r="K19" s="145" t="s">
        <v>1824</v>
      </c>
      <c r="L19" s="145"/>
      <c r="M19" s="145"/>
      <c r="N19" s="145"/>
      <c r="O19" s="145"/>
      <c r="P19" s="145"/>
      <c r="Q19" s="145"/>
      <c r="R19" s="145"/>
      <c r="S19" s="145"/>
      <c r="T19" s="145"/>
      <c r="U19" s="145"/>
      <c r="V19" s="145"/>
      <c r="W19" s="145"/>
    </row>
    <row r="20" spans="1:23" ht="120" x14ac:dyDescent="0.25">
      <c r="A20" s="2" t="s">
        <v>200</v>
      </c>
      <c r="B20" s="124" t="s">
        <v>461</v>
      </c>
      <c r="C20" s="335" t="s">
        <v>1529</v>
      </c>
      <c r="D20" s="145"/>
      <c r="E20" s="145"/>
      <c r="F20" s="145"/>
      <c r="G20" s="145"/>
      <c r="H20" s="145"/>
      <c r="I20" s="145"/>
      <c r="J20" s="145"/>
      <c r="K20" s="145"/>
      <c r="L20" s="145"/>
      <c r="M20" s="145"/>
      <c r="N20" s="145"/>
      <c r="O20" s="145"/>
      <c r="P20" s="145"/>
      <c r="Q20" s="145"/>
      <c r="R20" s="145"/>
      <c r="S20" s="145"/>
      <c r="T20" s="145"/>
      <c r="U20" s="145"/>
      <c r="V20" s="145"/>
      <c r="W20" s="145"/>
    </row>
    <row r="21" spans="1:23" ht="120" x14ac:dyDescent="0.25">
      <c r="A21" s="2" t="s">
        <v>201</v>
      </c>
      <c r="B21" s="124" t="s">
        <v>462</v>
      </c>
      <c r="C21" s="335" t="s">
        <v>1532</v>
      </c>
      <c r="D21" s="145"/>
      <c r="E21" s="145"/>
      <c r="F21" s="145"/>
      <c r="G21" s="145"/>
      <c r="H21" s="145"/>
      <c r="I21" s="145"/>
      <c r="J21" s="145"/>
      <c r="K21" s="145"/>
      <c r="L21" s="145"/>
      <c r="M21" s="145"/>
      <c r="N21" s="145"/>
      <c r="O21" s="145"/>
      <c r="P21" s="145"/>
      <c r="Q21" s="145"/>
      <c r="R21" s="145"/>
      <c r="S21" s="145"/>
      <c r="T21" s="145"/>
      <c r="U21" s="145"/>
      <c r="V21" s="145"/>
      <c r="W21" s="145"/>
    </row>
    <row r="22" spans="1:23" ht="150" x14ac:dyDescent="0.25">
      <c r="A22" s="2" t="s">
        <v>202</v>
      </c>
      <c r="B22" s="124" t="s">
        <v>234</v>
      </c>
      <c r="C22" s="335" t="s">
        <v>1533</v>
      </c>
      <c r="D22" s="145" t="s">
        <v>1801</v>
      </c>
      <c r="E22" s="145" t="s">
        <v>1810</v>
      </c>
      <c r="F22" s="145" t="s">
        <v>1815</v>
      </c>
      <c r="G22" s="145" t="s">
        <v>1915</v>
      </c>
      <c r="H22" s="145" t="s">
        <v>1815</v>
      </c>
      <c r="I22" s="145" t="s">
        <v>1839</v>
      </c>
      <c r="J22" s="145" t="s">
        <v>1839</v>
      </c>
      <c r="K22" s="145" t="s">
        <v>1908</v>
      </c>
      <c r="L22" s="145"/>
      <c r="M22" s="145"/>
      <c r="N22" s="145"/>
      <c r="O22" s="145"/>
      <c r="P22" s="145"/>
      <c r="Q22" s="145"/>
      <c r="R22" s="145"/>
      <c r="S22" s="145"/>
      <c r="T22" s="145"/>
      <c r="U22" s="145"/>
      <c r="V22" s="145"/>
      <c r="W22" s="145"/>
    </row>
    <row r="23" spans="1:23" ht="30" x14ac:dyDescent="0.25">
      <c r="A23" s="2" t="s">
        <v>203</v>
      </c>
      <c r="B23" s="126" t="s">
        <v>1691</v>
      </c>
      <c r="C23" s="335" t="s">
        <v>1534</v>
      </c>
      <c r="D23" s="127"/>
      <c r="E23" s="127"/>
      <c r="F23" s="127"/>
      <c r="G23" s="127"/>
      <c r="H23" s="127"/>
      <c r="I23" s="127"/>
      <c r="J23" s="127"/>
      <c r="K23" s="127"/>
      <c r="L23" s="127"/>
      <c r="M23" s="127"/>
      <c r="N23" s="127"/>
      <c r="O23" s="127"/>
      <c r="P23" s="127"/>
      <c r="Q23" s="127"/>
      <c r="R23" s="127"/>
      <c r="S23" s="127"/>
      <c r="T23" s="127"/>
      <c r="U23" s="127"/>
      <c r="V23" s="127"/>
      <c r="W23" s="127"/>
    </row>
    <row r="24" spans="1:23" ht="90" x14ac:dyDescent="0.25">
      <c r="A24" s="2" t="s">
        <v>204</v>
      </c>
      <c r="B24" s="124" t="s">
        <v>237</v>
      </c>
      <c r="C24" s="361" t="s">
        <v>1607</v>
      </c>
      <c r="D24" s="145" t="s">
        <v>1852</v>
      </c>
      <c r="E24" s="145" t="s">
        <v>1855</v>
      </c>
      <c r="F24" s="145" t="s">
        <v>1851</v>
      </c>
      <c r="G24" s="145" t="s">
        <v>1916</v>
      </c>
      <c r="H24" s="145" t="s">
        <v>1850</v>
      </c>
      <c r="I24" s="145" t="s">
        <v>1835</v>
      </c>
      <c r="J24" s="145" t="s">
        <v>1835</v>
      </c>
      <c r="K24" s="145" t="s">
        <v>1849</v>
      </c>
      <c r="L24" s="145"/>
      <c r="M24" s="145"/>
      <c r="N24" s="145"/>
      <c r="O24" s="145"/>
      <c r="P24" s="145"/>
      <c r="Q24" s="145"/>
      <c r="R24" s="145"/>
      <c r="S24" s="145"/>
      <c r="T24" s="145"/>
      <c r="U24" s="145"/>
      <c r="V24" s="145"/>
      <c r="W24" s="145"/>
    </row>
    <row r="25" spans="1:23" ht="90" x14ac:dyDescent="0.25">
      <c r="A25" s="2" t="s">
        <v>205</v>
      </c>
      <c r="B25" s="125" t="s">
        <v>1606</v>
      </c>
      <c r="C25" s="361" t="s">
        <v>1605</v>
      </c>
      <c r="D25" s="145" t="s">
        <v>1832</v>
      </c>
      <c r="E25" s="145" t="s">
        <v>1832</v>
      </c>
      <c r="F25" s="145" t="s">
        <v>1816</v>
      </c>
      <c r="G25" s="145" t="s">
        <v>1825</v>
      </c>
      <c r="H25" s="145" t="s">
        <v>1828</v>
      </c>
      <c r="I25" s="145" t="s">
        <v>1840</v>
      </c>
      <c r="J25" s="145" t="s">
        <v>1840</v>
      </c>
      <c r="K25" s="145" t="s">
        <v>1825</v>
      </c>
      <c r="L25" s="145"/>
      <c r="M25" s="145"/>
      <c r="N25" s="145"/>
      <c r="O25" s="145"/>
      <c r="P25" s="145"/>
      <c r="Q25" s="145"/>
      <c r="R25" s="145"/>
      <c r="S25" s="145"/>
      <c r="T25" s="145"/>
      <c r="U25" s="145"/>
      <c r="V25" s="145"/>
      <c r="W25" s="145"/>
    </row>
    <row r="26" spans="1:23" ht="150" x14ac:dyDescent="0.25">
      <c r="A26" s="2" t="s">
        <v>206</v>
      </c>
      <c r="B26" s="125" t="s">
        <v>1608</v>
      </c>
      <c r="C26" s="361" t="s">
        <v>1610</v>
      </c>
      <c r="D26" s="145" t="s">
        <v>1802</v>
      </c>
      <c r="E26" s="145" t="s">
        <v>1802</v>
      </c>
      <c r="F26" s="145" t="s">
        <v>1833</v>
      </c>
      <c r="G26" s="145" t="s">
        <v>1817</v>
      </c>
      <c r="H26" s="145" t="s">
        <v>1817</v>
      </c>
      <c r="I26" s="145" t="s">
        <v>1843</v>
      </c>
      <c r="J26" s="145" t="s">
        <v>1843</v>
      </c>
      <c r="K26" s="145" t="s">
        <v>1817</v>
      </c>
      <c r="L26" s="145"/>
      <c r="M26" s="145"/>
      <c r="N26" s="145"/>
      <c r="O26" s="145"/>
      <c r="P26" s="145"/>
      <c r="Q26" s="145"/>
      <c r="R26" s="145"/>
      <c r="S26" s="145"/>
      <c r="T26" s="145"/>
      <c r="U26" s="145"/>
      <c r="V26" s="145"/>
      <c r="W26" s="145"/>
    </row>
    <row r="27" spans="1:23" ht="165" x14ac:dyDescent="0.25">
      <c r="A27" s="2" t="s">
        <v>725</v>
      </c>
      <c r="B27" s="124" t="s">
        <v>635</v>
      </c>
      <c r="C27" s="312" t="s">
        <v>1645</v>
      </c>
      <c r="D27" s="145" t="s">
        <v>1803</v>
      </c>
      <c r="E27" s="145" t="s">
        <v>1811</v>
      </c>
      <c r="F27" s="145" t="s">
        <v>1818</v>
      </c>
      <c r="G27" s="145" t="s">
        <v>1917</v>
      </c>
      <c r="H27" s="145" t="s">
        <v>1829</v>
      </c>
      <c r="I27" s="145" t="s">
        <v>1842</v>
      </c>
      <c r="J27" s="145" t="s">
        <v>1842</v>
      </c>
      <c r="K27" s="145" t="s">
        <v>1907</v>
      </c>
      <c r="L27" s="145"/>
      <c r="M27" s="145"/>
      <c r="N27" s="145"/>
      <c r="O27" s="145"/>
      <c r="P27" s="145"/>
      <c r="Q27" s="145"/>
      <c r="R27" s="145"/>
      <c r="S27" s="145"/>
      <c r="T27" s="145"/>
      <c r="U27" s="145"/>
      <c r="V27" s="145"/>
      <c r="W27" s="145"/>
    </row>
    <row r="28" spans="1:23" ht="409.5" x14ac:dyDescent="0.25">
      <c r="A28" s="2" t="s">
        <v>726</v>
      </c>
      <c r="B28" s="127" t="s">
        <v>1690</v>
      </c>
      <c r="C28" s="361" t="s">
        <v>1631</v>
      </c>
      <c r="D28" s="145" t="s">
        <v>1901</v>
      </c>
      <c r="E28" s="145" t="s">
        <v>1857</v>
      </c>
      <c r="F28" s="145" t="s">
        <v>1853</v>
      </c>
      <c r="G28" s="145" t="s">
        <v>1918</v>
      </c>
      <c r="H28" s="145" t="s">
        <v>1854</v>
      </c>
      <c r="I28" s="145" t="s">
        <v>1841</v>
      </c>
      <c r="J28" s="145" t="s">
        <v>1841</v>
      </c>
      <c r="K28" s="145" t="s">
        <v>1921</v>
      </c>
      <c r="L28" s="145"/>
      <c r="M28" s="145"/>
      <c r="N28" s="145"/>
      <c r="O28" s="145"/>
      <c r="P28" s="145"/>
      <c r="Q28" s="145"/>
      <c r="R28" s="145"/>
      <c r="S28" s="145"/>
      <c r="T28" s="145"/>
      <c r="U28" s="145"/>
      <c r="V28" s="145"/>
      <c r="W28" s="145"/>
    </row>
    <row r="29" spans="1:23" x14ac:dyDescent="0.25">
      <c r="A29" s="2" t="s">
        <v>727</v>
      </c>
      <c r="B29" s="124" t="s">
        <v>502</v>
      </c>
      <c r="C29" s="335" t="s">
        <v>1322</v>
      </c>
      <c r="D29" s="141">
        <f>VLOOKUP(D$6,'15'!$B$8:$E$27,4,FALSE)</f>
        <v>3</v>
      </c>
      <c r="E29" s="141">
        <f>VLOOKUP(E$6,'15'!$B$8:$E$27,4,FALSE)</f>
        <v>3</v>
      </c>
      <c r="F29" s="141">
        <f>VLOOKUP(F$6,'15'!$B$8:$E$27,4,FALSE)</f>
        <v>3</v>
      </c>
      <c r="G29" s="141">
        <f>VLOOKUP(G$6,'15'!$B$8:$E$27,4,FALSE)</f>
        <v>0</v>
      </c>
      <c r="H29" s="141">
        <f>VLOOKUP(H$6,'15'!$B$8:$E$27,4,FALSE)</f>
        <v>4</v>
      </c>
      <c r="I29" s="141">
        <f>VLOOKUP(I$6,'15'!$B$8:$E$27,4,FALSE)</f>
        <v>1</v>
      </c>
      <c r="J29" s="141">
        <f>VLOOKUP(J$6,'15'!$B$8:$E$27,4,FALSE)</f>
        <v>1</v>
      </c>
      <c r="K29" s="141">
        <f>VLOOKUP(K$6,'15'!$B$8:$E$27,4,FALSE)</f>
        <v>2</v>
      </c>
      <c r="L29" s="141">
        <f>VLOOKUP(L$6,'15'!$B$8:$E$27,4,FALSE)</f>
        <v>0</v>
      </c>
      <c r="M29" s="141">
        <f>VLOOKUP(M$6,'15'!$B$8:$E$27,4,FALSE)</f>
        <v>0</v>
      </c>
      <c r="N29" s="141">
        <f>VLOOKUP(N$6,'15'!$B$8:$E$27,4,FALSE)</f>
        <v>0</v>
      </c>
      <c r="O29" s="141">
        <f>VLOOKUP(O$6,'15'!$B$8:$E$27,4,FALSE)</f>
        <v>0</v>
      </c>
      <c r="P29" s="141">
        <f>VLOOKUP(P$6,'15'!$B$8:$E$27,4,FALSE)</f>
        <v>0</v>
      </c>
      <c r="Q29" s="141">
        <f>VLOOKUP(Q$6,'15'!$B$8:$E$27,4,FALSE)</f>
        <v>0</v>
      </c>
      <c r="R29" s="141">
        <f>VLOOKUP(R$6,'15'!$B$8:$E$27,4,FALSE)</f>
        <v>0</v>
      </c>
      <c r="S29" s="141">
        <f>VLOOKUP(S$6,'15'!$B$8:$E$27,4,FALSE)</f>
        <v>0</v>
      </c>
      <c r="T29" s="141">
        <f>VLOOKUP(T$6,'15'!$B$8:$E$27,4,FALSE)</f>
        <v>0</v>
      </c>
      <c r="U29" s="141">
        <f>VLOOKUP(U$6,'15'!$B$8:$E$27,4,FALSE)</f>
        <v>0</v>
      </c>
      <c r="V29" s="141">
        <f>VLOOKUP(V$6,'15'!$B$8:$E$27,4,FALSE)</f>
        <v>0</v>
      </c>
      <c r="W29" s="141">
        <f>VLOOKUP(W$6,'15'!$B$8:$E$27,4,FALSE)</f>
        <v>0</v>
      </c>
    </row>
    <row r="30" spans="1:23" x14ac:dyDescent="0.25">
      <c r="A30" s="2" t="s">
        <v>728</v>
      </c>
      <c r="B30" s="128" t="s">
        <v>1106</v>
      </c>
      <c r="C30" s="335" t="s">
        <v>1534</v>
      </c>
      <c r="D30" s="127"/>
      <c r="E30" s="127"/>
      <c r="F30" s="127"/>
      <c r="G30" s="127"/>
      <c r="H30" s="127"/>
      <c r="I30" s="127"/>
      <c r="J30" s="127"/>
      <c r="K30" s="127"/>
      <c r="L30" s="127"/>
      <c r="M30" s="127"/>
      <c r="N30" s="127"/>
      <c r="O30" s="127"/>
      <c r="P30" s="127"/>
      <c r="Q30" s="127"/>
      <c r="R30" s="127"/>
      <c r="S30" s="127"/>
      <c r="T30" s="127"/>
      <c r="U30" s="127"/>
      <c r="V30" s="127"/>
      <c r="W30" s="127"/>
    </row>
    <row r="31" spans="1:23" ht="105" x14ac:dyDescent="0.25">
      <c r="A31" s="2" t="s">
        <v>729</v>
      </c>
      <c r="B31" s="124" t="s">
        <v>504</v>
      </c>
      <c r="C31" s="312" t="s">
        <v>1609</v>
      </c>
      <c r="D31" s="730">
        <v>160000</v>
      </c>
      <c r="E31" s="730">
        <v>150000</v>
      </c>
      <c r="F31" s="732">
        <v>65000</v>
      </c>
      <c r="G31" s="730">
        <v>0</v>
      </c>
      <c r="H31" s="730">
        <v>21500</v>
      </c>
      <c r="I31" s="145">
        <v>5000</v>
      </c>
      <c r="J31" s="145">
        <v>15000</v>
      </c>
      <c r="K31" s="145">
        <v>100804</v>
      </c>
      <c r="L31" s="145"/>
      <c r="M31" s="145"/>
      <c r="N31" s="145"/>
      <c r="O31" s="145"/>
      <c r="P31" s="145"/>
      <c r="Q31" s="145"/>
      <c r="R31" s="145"/>
      <c r="S31" s="145"/>
      <c r="T31" s="145"/>
      <c r="U31" s="145"/>
      <c r="V31" s="145"/>
      <c r="W31" s="145"/>
    </row>
    <row r="32" spans="1:23" ht="240" x14ac:dyDescent="0.25">
      <c r="A32" s="2" t="s">
        <v>730</v>
      </c>
      <c r="B32" s="124" t="s">
        <v>505</v>
      </c>
      <c r="C32" s="361" t="s">
        <v>1646</v>
      </c>
      <c r="D32" s="145" t="s">
        <v>1894</v>
      </c>
      <c r="E32" s="145" t="s">
        <v>1894</v>
      </c>
      <c r="F32" s="145" t="s">
        <v>1895</v>
      </c>
      <c r="G32" s="145" t="s">
        <v>1919</v>
      </c>
      <c r="H32" s="145" t="s">
        <v>1911</v>
      </c>
      <c r="I32" s="733" t="s">
        <v>1895</v>
      </c>
      <c r="J32" s="733" t="s">
        <v>1896</v>
      </c>
      <c r="K32" s="145" t="s">
        <v>1904</v>
      </c>
      <c r="L32" s="145"/>
      <c r="M32" s="145"/>
      <c r="N32" s="145"/>
      <c r="O32" s="145"/>
      <c r="P32" s="145"/>
      <c r="Q32" s="145"/>
      <c r="R32" s="145"/>
      <c r="S32" s="145"/>
      <c r="T32" s="145"/>
      <c r="U32" s="145"/>
      <c r="V32" s="145"/>
      <c r="W32" s="145"/>
    </row>
    <row r="33" spans="1:23" ht="75" x14ac:dyDescent="0.25">
      <c r="A33" s="2" t="s">
        <v>731</v>
      </c>
      <c r="B33" s="124" t="s">
        <v>506</v>
      </c>
      <c r="C33" s="335" t="s">
        <v>1525</v>
      </c>
      <c r="D33" s="731">
        <v>480000</v>
      </c>
      <c r="E33" s="587">
        <v>450000</v>
      </c>
      <c r="F33" s="587">
        <v>325000</v>
      </c>
      <c r="G33" s="587">
        <v>0</v>
      </c>
      <c r="H33" s="587">
        <v>150500</v>
      </c>
      <c r="I33" s="587">
        <v>5000</v>
      </c>
      <c r="J33" s="587">
        <v>15000</v>
      </c>
      <c r="K33" s="587">
        <v>201608</v>
      </c>
      <c r="L33" s="587"/>
      <c r="M33" s="587"/>
      <c r="N33" s="587"/>
      <c r="O33" s="587"/>
      <c r="P33" s="587"/>
      <c r="Q33" s="587"/>
      <c r="R33" s="587"/>
      <c r="S33" s="587"/>
      <c r="T33" s="587"/>
      <c r="U33" s="587"/>
      <c r="V33" s="587"/>
      <c r="W33" s="587"/>
    </row>
    <row r="34" spans="1:23" ht="45" x14ac:dyDescent="0.25">
      <c r="A34" s="2" t="s">
        <v>732</v>
      </c>
      <c r="B34" s="124" t="s">
        <v>156</v>
      </c>
      <c r="C34" s="335" t="s">
        <v>1324</v>
      </c>
      <c r="D34" s="588">
        <v>4</v>
      </c>
      <c r="E34" s="588">
        <v>4</v>
      </c>
      <c r="F34" s="588">
        <v>5</v>
      </c>
      <c r="G34" s="588">
        <v>0</v>
      </c>
      <c r="H34" s="588">
        <v>7</v>
      </c>
      <c r="I34" s="588">
        <v>1</v>
      </c>
      <c r="J34" s="588">
        <v>1</v>
      </c>
      <c r="K34" s="588">
        <v>2</v>
      </c>
      <c r="L34" s="588"/>
      <c r="M34" s="588"/>
      <c r="N34" s="588"/>
      <c r="O34" s="588"/>
      <c r="P34" s="588"/>
      <c r="Q34" s="588"/>
      <c r="R34" s="588"/>
      <c r="S34" s="588"/>
      <c r="T34" s="588"/>
      <c r="U34" s="588"/>
      <c r="V34" s="588"/>
      <c r="W34" s="588"/>
    </row>
    <row r="35" spans="1:23" ht="75" x14ac:dyDescent="0.25">
      <c r="A35" s="2" t="s">
        <v>733</v>
      </c>
      <c r="B35" s="124" t="s">
        <v>503</v>
      </c>
      <c r="C35" s="361" t="s">
        <v>1604</v>
      </c>
      <c r="D35" s="145" t="s">
        <v>1804</v>
      </c>
      <c r="E35" s="145" t="s">
        <v>1804</v>
      </c>
      <c r="F35" s="145" t="s">
        <v>1804</v>
      </c>
      <c r="G35" s="145" t="s">
        <v>1804</v>
      </c>
      <c r="H35" s="145" t="s">
        <v>1804</v>
      </c>
      <c r="I35" s="145" t="s">
        <v>1804</v>
      </c>
      <c r="J35" s="145" t="s">
        <v>1804</v>
      </c>
      <c r="K35" s="145" t="s">
        <v>1804</v>
      </c>
      <c r="L35" s="145"/>
      <c r="M35" s="145"/>
      <c r="N35" s="145"/>
      <c r="O35" s="145"/>
      <c r="P35" s="145"/>
      <c r="Q35" s="145"/>
      <c r="R35" s="145"/>
      <c r="S35" s="145"/>
      <c r="T35" s="145"/>
      <c r="U35" s="145"/>
      <c r="V35" s="145"/>
      <c r="W35" s="145"/>
    </row>
    <row r="36" spans="1:23" ht="30" x14ac:dyDescent="0.25">
      <c r="A36" s="2" t="s">
        <v>734</v>
      </c>
      <c r="B36" s="128" t="s">
        <v>1107</v>
      </c>
      <c r="C36" s="335" t="s">
        <v>1534</v>
      </c>
      <c r="D36" s="127"/>
      <c r="E36" s="127"/>
      <c r="F36" s="127"/>
      <c r="G36" s="127"/>
      <c r="H36" s="127"/>
      <c r="I36" s="127"/>
      <c r="J36" s="127"/>
      <c r="K36" s="127"/>
      <c r="L36" s="127"/>
      <c r="M36" s="127"/>
      <c r="N36" s="127"/>
      <c r="O36" s="127"/>
      <c r="P36" s="127"/>
      <c r="Q36" s="127"/>
      <c r="R36" s="127"/>
      <c r="S36" s="127"/>
      <c r="T36" s="127"/>
      <c r="U36" s="127"/>
      <c r="V36" s="127"/>
      <c r="W36" s="127"/>
    </row>
    <row r="37" spans="1:23" x14ac:dyDescent="0.25">
      <c r="A37" s="2" t="s">
        <v>735</v>
      </c>
      <c r="B37" s="129" t="s">
        <v>157</v>
      </c>
      <c r="C37" s="335" t="s">
        <v>1534</v>
      </c>
      <c r="D37" s="127"/>
      <c r="E37" s="127"/>
      <c r="F37" s="127"/>
      <c r="G37" s="127"/>
      <c r="H37" s="127"/>
      <c r="I37" s="127"/>
      <c r="J37" s="127"/>
      <c r="K37" s="127"/>
      <c r="L37" s="127"/>
      <c r="M37" s="127"/>
      <c r="N37" s="127"/>
      <c r="O37" s="127"/>
      <c r="P37" s="127"/>
      <c r="Q37" s="127"/>
      <c r="R37" s="127"/>
      <c r="S37" s="127"/>
      <c r="T37" s="127"/>
      <c r="U37" s="127"/>
      <c r="V37" s="127"/>
      <c r="W37" s="127"/>
    </row>
    <row r="38" spans="1:23" ht="30" x14ac:dyDescent="0.25">
      <c r="A38" s="2" t="s">
        <v>736</v>
      </c>
      <c r="B38" s="124" t="s">
        <v>235</v>
      </c>
      <c r="C38" s="335" t="s">
        <v>1515</v>
      </c>
      <c r="D38" s="585" t="s">
        <v>77</v>
      </c>
      <c r="E38" s="585" t="s">
        <v>77</v>
      </c>
      <c r="F38" s="585" t="s">
        <v>77</v>
      </c>
      <c r="G38" s="585" t="s">
        <v>76</v>
      </c>
      <c r="H38" s="585" t="s">
        <v>77</v>
      </c>
      <c r="I38" s="585" t="s">
        <v>76</v>
      </c>
      <c r="J38" s="585" t="s">
        <v>76</v>
      </c>
      <c r="K38" s="585" t="s">
        <v>77</v>
      </c>
      <c r="L38" s="585" t="s">
        <v>76</v>
      </c>
      <c r="M38" s="585" t="s">
        <v>76</v>
      </c>
      <c r="N38" s="585" t="s">
        <v>76</v>
      </c>
      <c r="O38" s="585" t="s">
        <v>76</v>
      </c>
      <c r="P38" s="585" t="s">
        <v>76</v>
      </c>
      <c r="Q38" s="585" t="s">
        <v>76</v>
      </c>
      <c r="R38" s="585" t="s">
        <v>76</v>
      </c>
      <c r="S38" s="585" t="s">
        <v>76</v>
      </c>
      <c r="T38" s="585" t="s">
        <v>76</v>
      </c>
      <c r="U38" s="585" t="s">
        <v>76</v>
      </c>
      <c r="V38" s="585" t="s">
        <v>76</v>
      </c>
      <c r="W38" s="585" t="s">
        <v>76</v>
      </c>
    </row>
    <row r="39" spans="1:23" ht="150" x14ac:dyDescent="0.25">
      <c r="A39" s="2" t="s">
        <v>737</v>
      </c>
      <c r="B39" s="124" t="s">
        <v>158</v>
      </c>
      <c r="C39" s="361" t="s">
        <v>1531</v>
      </c>
      <c r="D39" s="145" t="s">
        <v>1805</v>
      </c>
      <c r="E39" s="145" t="s">
        <v>1812</v>
      </c>
      <c r="F39" s="145" t="s">
        <v>1819</v>
      </c>
      <c r="G39" s="145" t="s">
        <v>1920</v>
      </c>
      <c r="H39" s="145" t="s">
        <v>1830</v>
      </c>
      <c r="I39" s="145"/>
      <c r="J39" s="145"/>
      <c r="K39" s="145" t="s">
        <v>1905</v>
      </c>
      <c r="L39" s="145"/>
      <c r="M39" s="145"/>
      <c r="N39" s="145"/>
      <c r="O39" s="145"/>
      <c r="P39" s="145"/>
      <c r="Q39" s="145"/>
      <c r="R39" s="145"/>
      <c r="S39" s="145"/>
      <c r="T39" s="145"/>
      <c r="U39" s="145"/>
      <c r="V39" s="145"/>
      <c r="W39" s="145"/>
    </row>
    <row r="40" spans="1:23" x14ac:dyDescent="0.25">
      <c r="A40" s="2" t="s">
        <v>738</v>
      </c>
      <c r="B40" s="129" t="s">
        <v>24</v>
      </c>
      <c r="C40" s="335" t="s">
        <v>1534</v>
      </c>
      <c r="D40" s="127"/>
      <c r="E40" s="127"/>
      <c r="F40" s="127"/>
      <c r="G40" s="127"/>
      <c r="H40" s="127"/>
      <c r="I40" s="127"/>
      <c r="J40" s="127"/>
      <c r="K40" s="127"/>
      <c r="L40" s="127"/>
      <c r="M40" s="127"/>
      <c r="N40" s="127"/>
      <c r="O40" s="127"/>
      <c r="P40" s="127"/>
      <c r="Q40" s="127"/>
      <c r="R40" s="127"/>
      <c r="S40" s="127"/>
      <c r="T40" s="127"/>
      <c r="U40" s="127"/>
      <c r="V40" s="127"/>
      <c r="W40" s="127"/>
    </row>
    <row r="41" spans="1:23" ht="135" x14ac:dyDescent="0.25">
      <c r="A41" s="2" t="s">
        <v>739</v>
      </c>
      <c r="B41" s="124" t="s">
        <v>238</v>
      </c>
      <c r="C41" s="335" t="s">
        <v>1514</v>
      </c>
      <c r="D41" s="585" t="s">
        <v>233</v>
      </c>
      <c r="E41" s="585" t="s">
        <v>232</v>
      </c>
      <c r="F41" s="585" t="s">
        <v>233</v>
      </c>
      <c r="G41" s="585" t="s">
        <v>76</v>
      </c>
      <c r="H41" s="585" t="s">
        <v>1902</v>
      </c>
      <c r="I41" s="585" t="s">
        <v>232</v>
      </c>
      <c r="J41" s="585" t="s">
        <v>232</v>
      </c>
      <c r="K41" s="585" t="s">
        <v>232</v>
      </c>
      <c r="L41" s="585" t="s">
        <v>76</v>
      </c>
      <c r="M41" s="585" t="s">
        <v>76</v>
      </c>
      <c r="N41" s="585" t="s">
        <v>76</v>
      </c>
      <c r="O41" s="585" t="s">
        <v>76</v>
      </c>
      <c r="P41" s="585" t="s">
        <v>76</v>
      </c>
      <c r="Q41" s="585" t="s">
        <v>76</v>
      </c>
      <c r="R41" s="585" t="s">
        <v>76</v>
      </c>
      <c r="S41" s="585" t="s">
        <v>76</v>
      </c>
      <c r="T41" s="585" t="s">
        <v>76</v>
      </c>
      <c r="U41" s="585" t="s">
        <v>76</v>
      </c>
      <c r="V41" s="585" t="s">
        <v>76</v>
      </c>
      <c r="W41" s="585" t="s">
        <v>76</v>
      </c>
    </row>
    <row r="42" spans="1:23" ht="105" x14ac:dyDescent="0.25">
      <c r="A42" s="2" t="s">
        <v>740</v>
      </c>
      <c r="B42" s="124" t="s">
        <v>158</v>
      </c>
      <c r="C42" s="361" t="s">
        <v>1530</v>
      </c>
      <c r="D42" s="145" t="s">
        <v>1806</v>
      </c>
      <c r="E42" s="145" t="s">
        <v>1856</v>
      </c>
      <c r="F42" s="145" t="s">
        <v>1820</v>
      </c>
      <c r="G42" s="145" t="s">
        <v>1826</v>
      </c>
      <c r="H42" s="145" t="s">
        <v>1831</v>
      </c>
      <c r="I42" s="145" t="s">
        <v>1844</v>
      </c>
      <c r="J42" s="145" t="s">
        <v>1844</v>
      </c>
      <c r="K42" s="145" t="s">
        <v>1826</v>
      </c>
      <c r="L42" s="145"/>
      <c r="M42" s="145"/>
      <c r="N42" s="145"/>
      <c r="O42" s="145"/>
      <c r="P42" s="145"/>
      <c r="Q42" s="145"/>
      <c r="R42" s="145"/>
      <c r="S42" s="145"/>
      <c r="T42" s="145"/>
      <c r="U42" s="145"/>
      <c r="V42" s="145"/>
      <c r="W42" s="145"/>
    </row>
    <row r="43" spans="1:23" x14ac:dyDescent="0.25">
      <c r="A43" s="2" t="s">
        <v>741</v>
      </c>
      <c r="B43" s="129" t="s">
        <v>159</v>
      </c>
      <c r="C43" s="335" t="s">
        <v>1534</v>
      </c>
      <c r="D43" s="127"/>
      <c r="E43" s="127"/>
      <c r="F43" s="127"/>
      <c r="G43" s="127"/>
      <c r="H43" s="127"/>
      <c r="I43" s="127"/>
      <c r="J43" s="127"/>
      <c r="K43" s="127"/>
      <c r="L43" s="127"/>
      <c r="M43" s="127"/>
      <c r="N43" s="127"/>
      <c r="O43" s="127"/>
      <c r="P43" s="127"/>
      <c r="Q43" s="127"/>
      <c r="R43" s="127"/>
      <c r="S43" s="127"/>
      <c r="T43" s="127"/>
      <c r="U43" s="127"/>
      <c r="V43" s="127"/>
      <c r="W43" s="127"/>
    </row>
    <row r="44" spans="1:23" ht="135" x14ac:dyDescent="0.25">
      <c r="A44" s="2" t="s">
        <v>742</v>
      </c>
      <c r="B44" s="124" t="s">
        <v>239</v>
      </c>
      <c r="C44" s="335" t="str">
        <f>C41</f>
        <v>Pasirinkite iš sąrašo. Galimi 3 variantai: 1) "Taip, privalomai" (kai reikalavimas bus taikomas visiems priemonės projektams, pavyzdžiui, kaip tinkamumo sąlyga); 2) "Taip, pasirinktinai" (kai pareiškėjai turės galimybę pasirinkti, ar atsižvelgti į reikalavimą, arba reikalavimas bus taikomas tik daliai kvietimų ar vietos projektų, pavyzdžiui, suteikiant papildomus atrankos balus); 3) "Ne" (kai reikalavimas neaktualus arba netaikomas).</v>
      </c>
      <c r="D44" s="585" t="s">
        <v>76</v>
      </c>
      <c r="E44" s="585" t="s">
        <v>76</v>
      </c>
      <c r="F44" s="585" t="s">
        <v>232</v>
      </c>
      <c r="G44" s="585" t="s">
        <v>76</v>
      </c>
      <c r="H44" s="585" t="s">
        <v>76</v>
      </c>
      <c r="I44" s="585" t="s">
        <v>233</v>
      </c>
      <c r="J44" s="585" t="s">
        <v>233</v>
      </c>
      <c r="K44" s="585" t="s">
        <v>232</v>
      </c>
      <c r="L44" s="585" t="s">
        <v>76</v>
      </c>
      <c r="M44" s="585" t="s">
        <v>76</v>
      </c>
      <c r="N44" s="585" t="s">
        <v>76</v>
      </c>
      <c r="O44" s="585" t="s">
        <v>76</v>
      </c>
      <c r="P44" s="585" t="s">
        <v>76</v>
      </c>
      <c r="Q44" s="585" t="s">
        <v>76</v>
      </c>
      <c r="R44" s="585" t="s">
        <v>76</v>
      </c>
      <c r="S44" s="585" t="s">
        <v>76</v>
      </c>
      <c r="T44" s="585" t="s">
        <v>76</v>
      </c>
      <c r="U44" s="585" t="s">
        <v>76</v>
      </c>
      <c r="V44" s="585" t="s">
        <v>76</v>
      </c>
      <c r="W44" s="585" t="s">
        <v>76</v>
      </c>
    </row>
    <row r="45" spans="1:23" ht="165" x14ac:dyDescent="0.25">
      <c r="A45" s="2" t="s">
        <v>743</v>
      </c>
      <c r="B45" s="124" t="s">
        <v>158</v>
      </c>
      <c r="C45" s="361" t="s">
        <v>1602</v>
      </c>
      <c r="D45" s="145"/>
      <c r="E45" s="145"/>
      <c r="F45" s="145" t="s">
        <v>1821</v>
      </c>
      <c r="G45" s="145" t="s">
        <v>1826</v>
      </c>
      <c r="H45" s="145"/>
      <c r="I45" s="145" t="s">
        <v>1845</v>
      </c>
      <c r="J45" s="145" t="s">
        <v>1845</v>
      </c>
      <c r="K45" s="145" t="s">
        <v>1909</v>
      </c>
      <c r="L45" s="145"/>
      <c r="M45" s="145"/>
      <c r="N45" s="145"/>
      <c r="O45" s="145"/>
      <c r="P45" s="145"/>
      <c r="Q45" s="145"/>
      <c r="R45" s="145"/>
      <c r="S45" s="145"/>
      <c r="T45" s="145"/>
      <c r="U45" s="145"/>
      <c r="V45" s="145"/>
      <c r="W45" s="145"/>
    </row>
    <row r="46" spans="1:23" ht="60" x14ac:dyDescent="0.25">
      <c r="A46" s="2" t="s">
        <v>744</v>
      </c>
      <c r="B46" s="124" t="s">
        <v>507</v>
      </c>
      <c r="C46" s="335" t="s">
        <v>1603</v>
      </c>
      <c r="D46" s="588"/>
      <c r="E46" s="588"/>
      <c r="F46" s="588">
        <v>5</v>
      </c>
      <c r="G46" s="588">
        <v>0</v>
      </c>
      <c r="H46" s="588"/>
      <c r="I46" s="588"/>
      <c r="J46" s="588"/>
      <c r="K46" s="588">
        <v>2</v>
      </c>
      <c r="L46" s="588"/>
      <c r="M46" s="588"/>
      <c r="N46" s="588"/>
      <c r="O46" s="588"/>
      <c r="P46" s="588"/>
      <c r="Q46" s="588"/>
      <c r="R46" s="588"/>
      <c r="S46" s="588"/>
      <c r="T46" s="588"/>
      <c r="U46" s="588"/>
      <c r="V46" s="588"/>
      <c r="W46" s="588"/>
    </row>
    <row r="47" spans="1:23" x14ac:dyDescent="0.25">
      <c r="A47" s="2" t="s">
        <v>745</v>
      </c>
      <c r="B47" s="129" t="s">
        <v>1692</v>
      </c>
      <c r="C47" s="335" t="s">
        <v>1534</v>
      </c>
      <c r="D47" s="127"/>
      <c r="E47" s="127"/>
      <c r="F47" s="127"/>
      <c r="G47" s="127"/>
      <c r="H47" s="127"/>
      <c r="I47" s="127"/>
      <c r="J47" s="127"/>
      <c r="K47" s="127"/>
      <c r="L47" s="127"/>
      <c r="M47" s="127"/>
      <c r="N47" s="127"/>
      <c r="O47" s="127"/>
      <c r="P47" s="127"/>
      <c r="Q47" s="127"/>
      <c r="R47" s="127"/>
      <c r="S47" s="127"/>
      <c r="T47" s="127"/>
      <c r="U47" s="127"/>
      <c r="V47" s="127"/>
      <c r="W47" s="127"/>
    </row>
    <row r="48" spans="1:23" ht="105" x14ac:dyDescent="0.25">
      <c r="A48" s="2" t="s">
        <v>746</v>
      </c>
      <c r="B48" s="124" t="s">
        <v>1693</v>
      </c>
      <c r="C48" s="335" t="s">
        <v>1694</v>
      </c>
      <c r="D48" s="585" t="s">
        <v>77</v>
      </c>
      <c r="E48" s="585" t="s">
        <v>77</v>
      </c>
      <c r="F48" s="585" t="s">
        <v>77</v>
      </c>
      <c r="G48" s="585" t="s">
        <v>76</v>
      </c>
      <c r="H48" s="585" t="s">
        <v>77</v>
      </c>
      <c r="I48" s="585" t="s">
        <v>77</v>
      </c>
      <c r="J48" s="585" t="s">
        <v>77</v>
      </c>
      <c r="K48" s="585" t="s">
        <v>77</v>
      </c>
      <c r="L48" s="585" t="s">
        <v>77</v>
      </c>
      <c r="M48" s="585" t="s">
        <v>76</v>
      </c>
      <c r="N48" s="585" t="s">
        <v>76</v>
      </c>
      <c r="O48" s="585" t="s">
        <v>76</v>
      </c>
      <c r="P48" s="585" t="s">
        <v>76</v>
      </c>
      <c r="Q48" s="585" t="s">
        <v>76</v>
      </c>
      <c r="R48" s="585" t="s">
        <v>76</v>
      </c>
      <c r="S48" s="585" t="s">
        <v>76</v>
      </c>
      <c r="T48" s="585" t="s">
        <v>76</v>
      </c>
      <c r="U48" s="585" t="s">
        <v>76</v>
      </c>
      <c r="V48" s="585" t="s">
        <v>76</v>
      </c>
      <c r="W48" s="585" t="s">
        <v>76</v>
      </c>
    </row>
    <row r="49" spans="1:23" ht="90" x14ac:dyDescent="0.25">
      <c r="A49" s="2" t="s">
        <v>747</v>
      </c>
      <c r="B49" s="124" t="s">
        <v>1535</v>
      </c>
      <c r="C49" s="312" t="s">
        <v>1628</v>
      </c>
      <c r="D49" s="145" t="s">
        <v>1807</v>
      </c>
      <c r="E49" s="145" t="s">
        <v>1813</v>
      </c>
      <c r="F49" s="145" t="s">
        <v>1813</v>
      </c>
      <c r="G49" s="145" t="s">
        <v>1813</v>
      </c>
      <c r="H49" s="145" t="s">
        <v>1813</v>
      </c>
      <c r="I49" s="145" t="s">
        <v>1813</v>
      </c>
      <c r="J49" s="145" t="s">
        <v>1813</v>
      </c>
      <c r="K49" s="145" t="s">
        <v>1910</v>
      </c>
      <c r="L49" s="145"/>
      <c r="M49" s="145"/>
      <c r="N49" s="145"/>
      <c r="O49" s="145"/>
      <c r="P49" s="145"/>
      <c r="Q49" s="145"/>
      <c r="R49" s="145"/>
      <c r="S49" s="145"/>
      <c r="T49" s="145"/>
      <c r="U49" s="145"/>
      <c r="V49" s="145"/>
      <c r="W49" s="145"/>
    </row>
    <row r="50" spans="1:23" x14ac:dyDescent="0.25">
      <c r="A50" s="2" t="s">
        <v>748</v>
      </c>
      <c r="B50" s="129" t="s">
        <v>23</v>
      </c>
      <c r="C50" s="335" t="s">
        <v>1534</v>
      </c>
      <c r="D50" s="127"/>
      <c r="E50" s="127"/>
      <c r="F50" s="127"/>
      <c r="G50" s="127"/>
      <c r="H50" s="127"/>
      <c r="I50" s="127"/>
      <c r="J50" s="127"/>
      <c r="K50" s="127"/>
      <c r="L50" s="127"/>
      <c r="M50" s="127"/>
      <c r="N50" s="127"/>
      <c r="O50" s="127"/>
      <c r="P50" s="127"/>
      <c r="Q50" s="127"/>
      <c r="R50" s="127"/>
      <c r="S50" s="127"/>
      <c r="T50" s="127"/>
      <c r="U50" s="127"/>
      <c r="V50" s="127"/>
      <c r="W50" s="127"/>
    </row>
    <row r="51" spans="1:23" ht="105" x14ac:dyDescent="0.25">
      <c r="A51" s="2" t="s">
        <v>749</v>
      </c>
      <c r="B51" s="124" t="s">
        <v>240</v>
      </c>
      <c r="C51" s="335" t="str">
        <f>C48</f>
        <v>Pasirinkite taip arba ne. Pasirinkus "Taip" ir planuojant kurti naujas darbo vietas (priemonei taikant rodiklį R.37, kuris pasirenkamas šio aprašymo 10.50 punkte), gali būti aktualu užpildyti 13 lapą. Atkreipiame dėmesį, kad lyčių lygybės ir nediskriminavimo principas turi būti suprantamas taip, kaip jis apibrėžtas Strateginio valdymo įstatymo 4 straipsnyje.</v>
      </c>
      <c r="D51" s="585" t="s">
        <v>77</v>
      </c>
      <c r="E51" s="585" t="s">
        <v>77</v>
      </c>
      <c r="F51" s="585" t="s">
        <v>77</v>
      </c>
      <c r="G51" s="585" t="s">
        <v>76</v>
      </c>
      <c r="H51" s="585" t="s">
        <v>77</v>
      </c>
      <c r="I51" s="585" t="s">
        <v>76</v>
      </c>
      <c r="J51" s="585" t="s">
        <v>76</v>
      </c>
      <c r="K51" s="585" t="s">
        <v>76</v>
      </c>
      <c r="L51" s="585" t="s">
        <v>76</v>
      </c>
      <c r="M51" s="585" t="s">
        <v>76</v>
      </c>
      <c r="N51" s="585" t="s">
        <v>76</v>
      </c>
      <c r="O51" s="585" t="s">
        <v>76</v>
      </c>
      <c r="P51" s="585" t="s">
        <v>76</v>
      </c>
      <c r="Q51" s="585" t="s">
        <v>76</v>
      </c>
      <c r="R51" s="585" t="s">
        <v>76</v>
      </c>
      <c r="S51" s="585" t="s">
        <v>76</v>
      </c>
      <c r="T51" s="585" t="s">
        <v>76</v>
      </c>
      <c r="U51" s="585" t="s">
        <v>76</v>
      </c>
      <c r="V51" s="585" t="s">
        <v>76</v>
      </c>
      <c r="W51" s="585" t="s">
        <v>76</v>
      </c>
    </row>
    <row r="52" spans="1:23" ht="75" x14ac:dyDescent="0.25">
      <c r="A52" s="2" t="s">
        <v>750</v>
      </c>
      <c r="B52" s="124" t="s">
        <v>1535</v>
      </c>
      <c r="C52" s="361" t="s">
        <v>1629</v>
      </c>
      <c r="D52" s="145" t="s">
        <v>1846</v>
      </c>
      <c r="E52" s="145" t="s">
        <v>1847</v>
      </c>
      <c r="F52" s="145" t="s">
        <v>1822</v>
      </c>
      <c r="G52" s="145"/>
      <c r="H52" s="145" t="s">
        <v>1848</v>
      </c>
      <c r="I52" s="145"/>
      <c r="J52" s="145"/>
      <c r="K52" s="145"/>
      <c r="L52" s="145"/>
      <c r="M52" s="145"/>
      <c r="N52" s="145"/>
      <c r="O52" s="145"/>
      <c r="P52" s="145"/>
      <c r="Q52" s="145"/>
      <c r="R52" s="145"/>
      <c r="S52" s="145"/>
      <c r="T52" s="145"/>
      <c r="U52" s="145"/>
      <c r="V52" s="145"/>
      <c r="W52" s="145"/>
    </row>
    <row r="53" spans="1:23" x14ac:dyDescent="0.25">
      <c r="A53" s="2" t="s">
        <v>751</v>
      </c>
      <c r="B53" s="126" t="s">
        <v>1108</v>
      </c>
      <c r="C53" s="335" t="s">
        <v>1534</v>
      </c>
      <c r="D53" s="127"/>
      <c r="E53" s="127"/>
      <c r="F53" s="127"/>
      <c r="G53" s="127"/>
      <c r="H53" s="127"/>
      <c r="I53" s="127"/>
      <c r="J53" s="127"/>
      <c r="K53" s="127"/>
      <c r="L53" s="127"/>
      <c r="M53" s="127"/>
      <c r="N53" s="127"/>
      <c r="O53" s="127"/>
      <c r="P53" s="127"/>
      <c r="Q53" s="127"/>
      <c r="R53" s="127"/>
      <c r="S53" s="127"/>
      <c r="T53" s="127"/>
      <c r="U53" s="127"/>
      <c r="V53" s="127"/>
      <c r="W53" s="127"/>
    </row>
    <row r="54" spans="1:23" x14ac:dyDescent="0.25">
      <c r="A54" s="2" t="s">
        <v>752</v>
      </c>
      <c r="B54" s="129" t="s">
        <v>231</v>
      </c>
      <c r="C54" s="335" t="s">
        <v>1534</v>
      </c>
      <c r="D54" s="127"/>
      <c r="E54" s="127"/>
      <c r="F54" s="127"/>
      <c r="G54" s="127"/>
      <c r="H54" s="127"/>
      <c r="I54" s="127"/>
      <c r="J54" s="127"/>
      <c r="K54" s="127"/>
      <c r="L54" s="127"/>
      <c r="M54" s="127"/>
      <c r="N54" s="127"/>
      <c r="O54" s="127"/>
      <c r="P54" s="127"/>
      <c r="Q54" s="127"/>
      <c r="R54" s="127"/>
      <c r="S54" s="127"/>
      <c r="T54" s="127"/>
      <c r="U54" s="127"/>
      <c r="V54" s="127"/>
      <c r="W54" s="127"/>
    </row>
    <row r="55" spans="1:23" ht="45" x14ac:dyDescent="0.25">
      <c r="A55" s="2" t="s">
        <v>753</v>
      </c>
      <c r="B55" s="99" t="str">
        <f>'6'!B8</f>
        <v>R.3</v>
      </c>
      <c r="C55" s="335" t="s">
        <v>1323</v>
      </c>
      <c r="D55" s="589" t="s">
        <v>76</v>
      </c>
      <c r="E55" s="589" t="s">
        <v>76</v>
      </c>
      <c r="F55" s="591" t="s">
        <v>76</v>
      </c>
      <c r="G55" s="591" t="s">
        <v>76</v>
      </c>
      <c r="H55" s="591" t="s">
        <v>76</v>
      </c>
      <c r="I55" s="591" t="s">
        <v>76</v>
      </c>
      <c r="J55" s="591" t="s">
        <v>76</v>
      </c>
      <c r="K55" s="591" t="s">
        <v>76</v>
      </c>
      <c r="L55" s="591" t="s">
        <v>76</v>
      </c>
      <c r="M55" s="591" t="s">
        <v>76</v>
      </c>
      <c r="N55" s="591" t="s">
        <v>76</v>
      </c>
      <c r="O55" s="591" t="s">
        <v>76</v>
      </c>
      <c r="P55" s="591" t="s">
        <v>76</v>
      </c>
      <c r="Q55" s="591" t="s">
        <v>76</v>
      </c>
      <c r="R55" s="591" t="s">
        <v>76</v>
      </c>
      <c r="S55" s="591" t="s">
        <v>76</v>
      </c>
      <c r="T55" s="591" t="s">
        <v>76</v>
      </c>
      <c r="U55" s="591" t="s">
        <v>76</v>
      </c>
      <c r="V55" s="591" t="s">
        <v>76</v>
      </c>
      <c r="W55" s="591" t="s">
        <v>76</v>
      </c>
    </row>
    <row r="56" spans="1:23" ht="45" x14ac:dyDescent="0.25">
      <c r="A56" s="2" t="s">
        <v>754</v>
      </c>
      <c r="B56" s="99" t="str">
        <f>'6'!B9</f>
        <v>R.37</v>
      </c>
      <c r="C56" s="335" t="s">
        <v>1323</v>
      </c>
      <c r="D56" s="589" t="s">
        <v>77</v>
      </c>
      <c r="E56" s="589" t="s">
        <v>77</v>
      </c>
      <c r="F56" s="591" t="s">
        <v>77</v>
      </c>
      <c r="G56" s="591" t="s">
        <v>76</v>
      </c>
      <c r="H56" s="591" t="s">
        <v>76</v>
      </c>
      <c r="I56" s="591" t="s">
        <v>76</v>
      </c>
      <c r="J56" s="591" t="s">
        <v>76</v>
      </c>
      <c r="K56" s="591" t="s">
        <v>76</v>
      </c>
      <c r="L56" s="591" t="s">
        <v>76</v>
      </c>
      <c r="M56" s="591" t="s">
        <v>76</v>
      </c>
      <c r="N56" s="591" t="s">
        <v>76</v>
      </c>
      <c r="O56" s="591" t="s">
        <v>76</v>
      </c>
      <c r="P56" s="591" t="s">
        <v>76</v>
      </c>
      <c r="Q56" s="591" t="s">
        <v>76</v>
      </c>
      <c r="R56" s="591" t="s">
        <v>76</v>
      </c>
      <c r="S56" s="591" t="s">
        <v>76</v>
      </c>
      <c r="T56" s="591" t="s">
        <v>76</v>
      </c>
      <c r="U56" s="591" t="s">
        <v>76</v>
      </c>
      <c r="V56" s="591" t="s">
        <v>76</v>
      </c>
      <c r="W56" s="591" t="s">
        <v>76</v>
      </c>
    </row>
    <row r="57" spans="1:23" ht="45" x14ac:dyDescent="0.25">
      <c r="A57" s="2" t="s">
        <v>755</v>
      </c>
      <c r="B57" s="99" t="str">
        <f>'6'!B10</f>
        <v>R.39</v>
      </c>
      <c r="C57" s="335" t="s">
        <v>1323</v>
      </c>
      <c r="D57" s="589" t="s">
        <v>77</v>
      </c>
      <c r="E57" s="589" t="s">
        <v>77</v>
      </c>
      <c r="F57" s="591" t="s">
        <v>77</v>
      </c>
      <c r="G57" s="591" t="s">
        <v>76</v>
      </c>
      <c r="H57" s="591" t="s">
        <v>76</v>
      </c>
      <c r="I57" s="591" t="s">
        <v>76</v>
      </c>
      <c r="J57" s="591" t="s">
        <v>76</v>
      </c>
      <c r="K57" s="591" t="s">
        <v>76</v>
      </c>
      <c r="L57" s="591" t="s">
        <v>76</v>
      </c>
      <c r="M57" s="591" t="s">
        <v>76</v>
      </c>
      <c r="N57" s="591" t="s">
        <v>76</v>
      </c>
      <c r="O57" s="591" t="s">
        <v>76</v>
      </c>
      <c r="P57" s="591" t="s">
        <v>76</v>
      </c>
      <c r="Q57" s="591" t="s">
        <v>76</v>
      </c>
      <c r="R57" s="591" t="s">
        <v>76</v>
      </c>
      <c r="S57" s="591" t="s">
        <v>76</v>
      </c>
      <c r="T57" s="591" t="s">
        <v>76</v>
      </c>
      <c r="U57" s="591" t="s">
        <v>76</v>
      </c>
      <c r="V57" s="591" t="s">
        <v>76</v>
      </c>
      <c r="W57" s="591" t="s">
        <v>76</v>
      </c>
    </row>
    <row r="58" spans="1:23" ht="45" x14ac:dyDescent="0.25">
      <c r="A58" s="2" t="s">
        <v>756</v>
      </c>
      <c r="B58" s="99" t="str">
        <f>'6'!B11</f>
        <v>R.41</v>
      </c>
      <c r="C58" s="335" t="s">
        <v>1323</v>
      </c>
      <c r="D58" s="589" t="s">
        <v>76</v>
      </c>
      <c r="E58" s="589" t="s">
        <v>77</v>
      </c>
      <c r="F58" s="591" t="s">
        <v>77</v>
      </c>
      <c r="G58" s="591" t="s">
        <v>76</v>
      </c>
      <c r="H58" s="591" t="s">
        <v>76</v>
      </c>
      <c r="I58" s="591" t="s">
        <v>76</v>
      </c>
      <c r="J58" s="591" t="s">
        <v>76</v>
      </c>
      <c r="K58" s="591" t="s">
        <v>77</v>
      </c>
      <c r="L58" s="591" t="s">
        <v>76</v>
      </c>
      <c r="M58" s="591" t="s">
        <v>76</v>
      </c>
      <c r="N58" s="591" t="s">
        <v>76</v>
      </c>
      <c r="O58" s="591" t="s">
        <v>76</v>
      </c>
      <c r="P58" s="591" t="s">
        <v>76</v>
      </c>
      <c r="Q58" s="591" t="s">
        <v>76</v>
      </c>
      <c r="R58" s="591" t="s">
        <v>76</v>
      </c>
      <c r="S58" s="591" t="s">
        <v>76</v>
      </c>
      <c r="T58" s="591" t="s">
        <v>76</v>
      </c>
      <c r="U58" s="591" t="s">
        <v>76</v>
      </c>
      <c r="V58" s="591" t="s">
        <v>76</v>
      </c>
      <c r="W58" s="591" t="s">
        <v>76</v>
      </c>
    </row>
    <row r="59" spans="1:23" ht="45" x14ac:dyDescent="0.25">
      <c r="A59" s="2" t="s">
        <v>757</v>
      </c>
      <c r="B59" s="99" t="str">
        <f>'6'!B12</f>
        <v>R.42</v>
      </c>
      <c r="C59" s="335" t="s">
        <v>1323</v>
      </c>
      <c r="D59" s="589" t="s">
        <v>76</v>
      </c>
      <c r="E59" s="589" t="s">
        <v>76</v>
      </c>
      <c r="F59" s="591" t="s">
        <v>77</v>
      </c>
      <c r="G59" s="591" t="s">
        <v>76</v>
      </c>
      <c r="H59" s="591" t="s">
        <v>77</v>
      </c>
      <c r="I59" s="591" t="s">
        <v>77</v>
      </c>
      <c r="J59" s="591" t="s">
        <v>77</v>
      </c>
      <c r="K59" s="591" t="s">
        <v>77</v>
      </c>
      <c r="L59" s="591" t="s">
        <v>76</v>
      </c>
      <c r="M59" s="591" t="s">
        <v>76</v>
      </c>
      <c r="N59" s="591" t="s">
        <v>76</v>
      </c>
      <c r="O59" s="591" t="s">
        <v>76</v>
      </c>
      <c r="P59" s="591" t="s">
        <v>76</v>
      </c>
      <c r="Q59" s="591" t="s">
        <v>76</v>
      </c>
      <c r="R59" s="591" t="s">
        <v>76</v>
      </c>
      <c r="S59" s="591" t="s">
        <v>76</v>
      </c>
      <c r="T59" s="591" t="s">
        <v>76</v>
      </c>
      <c r="U59" s="591" t="s">
        <v>76</v>
      </c>
      <c r="V59" s="591" t="s">
        <v>76</v>
      </c>
      <c r="W59" s="591" t="s">
        <v>76</v>
      </c>
    </row>
    <row r="60" spans="1:23" x14ac:dyDescent="0.25">
      <c r="A60" s="2" t="s">
        <v>758</v>
      </c>
      <c r="B60" s="129" t="s">
        <v>1601</v>
      </c>
      <c r="C60" s="335" t="s">
        <v>1534</v>
      </c>
      <c r="D60" s="127"/>
      <c r="E60" s="127"/>
      <c r="F60" s="592"/>
      <c r="G60" s="592"/>
      <c r="H60" s="592"/>
      <c r="I60" s="592"/>
      <c r="J60" s="592"/>
      <c r="K60" s="592"/>
      <c r="L60" s="592"/>
      <c r="M60" s="592"/>
      <c r="N60" s="592"/>
      <c r="O60" s="592"/>
      <c r="P60" s="592"/>
      <c r="Q60" s="592"/>
      <c r="R60" s="592"/>
      <c r="S60" s="592"/>
      <c r="T60" s="592"/>
      <c r="U60" s="592"/>
      <c r="V60" s="592"/>
      <c r="W60" s="592"/>
    </row>
    <row r="61" spans="1:23" ht="45" x14ac:dyDescent="0.25">
      <c r="A61" s="2" t="s">
        <v>759</v>
      </c>
      <c r="B61" s="99" t="str">
        <f>'6'!B35</f>
        <v>ALYT-P.1</v>
      </c>
      <c r="C61" s="335" t="s">
        <v>1323</v>
      </c>
      <c r="D61" s="589" t="s">
        <v>76</v>
      </c>
      <c r="E61" s="589" t="s">
        <v>76</v>
      </c>
      <c r="F61" s="591" t="s">
        <v>76</v>
      </c>
      <c r="G61" s="591" t="s">
        <v>76</v>
      </c>
      <c r="H61" s="591" t="s">
        <v>76</v>
      </c>
      <c r="I61" s="591" t="s">
        <v>76</v>
      </c>
      <c r="J61" s="591" t="s">
        <v>76</v>
      </c>
      <c r="K61" s="591" t="s">
        <v>76</v>
      </c>
      <c r="L61" s="591" t="s">
        <v>76</v>
      </c>
      <c r="M61" s="591" t="s">
        <v>76</v>
      </c>
      <c r="N61" s="591" t="s">
        <v>76</v>
      </c>
      <c r="O61" s="591" t="s">
        <v>76</v>
      </c>
      <c r="P61" s="591" t="s">
        <v>76</v>
      </c>
      <c r="Q61" s="591" t="s">
        <v>76</v>
      </c>
      <c r="R61" s="591" t="s">
        <v>76</v>
      </c>
      <c r="S61" s="591" t="s">
        <v>76</v>
      </c>
      <c r="T61" s="591" t="s">
        <v>76</v>
      </c>
      <c r="U61" s="591" t="s">
        <v>76</v>
      </c>
      <c r="V61" s="591" t="s">
        <v>76</v>
      </c>
      <c r="W61" s="591" t="s">
        <v>76</v>
      </c>
    </row>
    <row r="62" spans="1:23" ht="45" x14ac:dyDescent="0.25">
      <c r="A62" s="2" t="s">
        <v>760</v>
      </c>
      <c r="B62" s="99" t="str">
        <f>'6'!B36</f>
        <v>ALYT-P.2</v>
      </c>
      <c r="C62" s="335" t="s">
        <v>1323</v>
      </c>
      <c r="D62" s="589" t="s">
        <v>76</v>
      </c>
      <c r="E62" s="589" t="s">
        <v>76</v>
      </c>
      <c r="F62" s="591" t="s">
        <v>76</v>
      </c>
      <c r="G62" s="591" t="s">
        <v>76</v>
      </c>
      <c r="H62" s="591" t="s">
        <v>76</v>
      </c>
      <c r="I62" s="591" t="s">
        <v>76</v>
      </c>
      <c r="J62" s="591" t="s">
        <v>76</v>
      </c>
      <c r="K62" s="591" t="s">
        <v>76</v>
      </c>
      <c r="L62" s="591" t="s">
        <v>76</v>
      </c>
      <c r="M62" s="591" t="s">
        <v>76</v>
      </c>
      <c r="N62" s="591" t="s">
        <v>76</v>
      </c>
      <c r="O62" s="591" t="s">
        <v>76</v>
      </c>
      <c r="P62" s="591" t="s">
        <v>76</v>
      </c>
      <c r="Q62" s="591" t="s">
        <v>76</v>
      </c>
      <c r="R62" s="591" t="s">
        <v>76</v>
      </c>
      <c r="S62" s="591" t="s">
        <v>76</v>
      </c>
      <c r="T62" s="591" t="s">
        <v>76</v>
      </c>
      <c r="U62" s="591" t="s">
        <v>76</v>
      </c>
      <c r="V62" s="591" t="s">
        <v>76</v>
      </c>
      <c r="W62" s="591" t="s">
        <v>76</v>
      </c>
    </row>
    <row r="63" spans="1:23" ht="45" x14ac:dyDescent="0.25">
      <c r="A63" s="2" t="s">
        <v>761</v>
      </c>
      <c r="B63" s="99" t="str">
        <f>'6'!B37</f>
        <v>ALYT-P.3</v>
      </c>
      <c r="C63" s="335" t="s">
        <v>1323</v>
      </c>
      <c r="D63" s="589" t="s">
        <v>76</v>
      </c>
      <c r="E63" s="589" t="s">
        <v>76</v>
      </c>
      <c r="F63" s="591" t="s">
        <v>76</v>
      </c>
      <c r="G63" s="591" t="s">
        <v>76</v>
      </c>
      <c r="H63" s="591" t="s">
        <v>76</v>
      </c>
      <c r="I63" s="591" t="s">
        <v>76</v>
      </c>
      <c r="J63" s="591" t="s">
        <v>76</v>
      </c>
      <c r="K63" s="591" t="s">
        <v>76</v>
      </c>
      <c r="L63" s="591" t="s">
        <v>76</v>
      </c>
      <c r="M63" s="591" t="s">
        <v>76</v>
      </c>
      <c r="N63" s="591" t="s">
        <v>76</v>
      </c>
      <c r="O63" s="591" t="s">
        <v>76</v>
      </c>
      <c r="P63" s="591" t="s">
        <v>76</v>
      </c>
      <c r="Q63" s="591" t="s">
        <v>76</v>
      </c>
      <c r="R63" s="591" t="s">
        <v>76</v>
      </c>
      <c r="S63" s="591" t="s">
        <v>76</v>
      </c>
      <c r="T63" s="591" t="s">
        <v>76</v>
      </c>
      <c r="U63" s="591" t="s">
        <v>76</v>
      </c>
      <c r="V63" s="591" t="s">
        <v>76</v>
      </c>
      <c r="W63" s="591" t="s">
        <v>76</v>
      </c>
    </row>
    <row r="64" spans="1:23" ht="45" x14ac:dyDescent="0.25">
      <c r="A64" s="2" t="s">
        <v>762</v>
      </c>
      <c r="B64" s="99" t="str">
        <f>'6'!B38</f>
        <v>ALYT-P.4</v>
      </c>
      <c r="C64" s="335" t="s">
        <v>1323</v>
      </c>
      <c r="D64" s="589" t="s">
        <v>76</v>
      </c>
      <c r="E64" s="589" t="s">
        <v>76</v>
      </c>
      <c r="F64" s="591" t="s">
        <v>76</v>
      </c>
      <c r="G64" s="591" t="s">
        <v>76</v>
      </c>
      <c r="H64" s="591" t="s">
        <v>76</v>
      </c>
      <c r="I64" s="591" t="s">
        <v>76</v>
      </c>
      <c r="J64" s="591" t="s">
        <v>76</v>
      </c>
      <c r="K64" s="591" t="s">
        <v>76</v>
      </c>
      <c r="L64" s="591" t="s">
        <v>76</v>
      </c>
      <c r="M64" s="591" t="s">
        <v>76</v>
      </c>
      <c r="N64" s="591" t="s">
        <v>76</v>
      </c>
      <c r="O64" s="591" t="s">
        <v>76</v>
      </c>
      <c r="P64" s="591" t="s">
        <v>76</v>
      </c>
      <c r="Q64" s="591" t="s">
        <v>76</v>
      </c>
      <c r="R64" s="591" t="s">
        <v>76</v>
      </c>
      <c r="S64" s="591" t="s">
        <v>76</v>
      </c>
      <c r="T64" s="591" t="s">
        <v>76</v>
      </c>
      <c r="U64" s="591" t="s">
        <v>76</v>
      </c>
      <c r="V64" s="591" t="s">
        <v>76</v>
      </c>
      <c r="W64" s="591" t="s">
        <v>76</v>
      </c>
    </row>
    <row r="65" spans="1:23" ht="45" x14ac:dyDescent="0.25">
      <c r="A65" s="2" t="s">
        <v>763</v>
      </c>
      <c r="B65" s="99" t="str">
        <f>'6'!B39</f>
        <v>ALYT-P.5</v>
      </c>
      <c r="C65" s="335" t="s">
        <v>1323</v>
      </c>
      <c r="D65" s="589" t="s">
        <v>76</v>
      </c>
      <c r="E65" s="589" t="s">
        <v>76</v>
      </c>
      <c r="F65" s="591" t="s">
        <v>76</v>
      </c>
      <c r="G65" s="591" t="s">
        <v>76</v>
      </c>
      <c r="H65" s="591" t="s">
        <v>76</v>
      </c>
      <c r="I65" s="591" t="s">
        <v>76</v>
      </c>
      <c r="J65" s="591" t="s">
        <v>76</v>
      </c>
      <c r="K65" s="591" t="s">
        <v>76</v>
      </c>
      <c r="L65" s="591" t="s">
        <v>76</v>
      </c>
      <c r="M65" s="591" t="s">
        <v>76</v>
      </c>
      <c r="N65" s="591" t="s">
        <v>76</v>
      </c>
      <c r="O65" s="591" t="s">
        <v>76</v>
      </c>
      <c r="P65" s="591" t="s">
        <v>76</v>
      </c>
      <c r="Q65" s="591" t="s">
        <v>76</v>
      </c>
      <c r="R65" s="591" t="s">
        <v>76</v>
      </c>
      <c r="S65" s="591" t="s">
        <v>76</v>
      </c>
      <c r="T65" s="591" t="s">
        <v>76</v>
      </c>
      <c r="U65" s="591" t="s">
        <v>76</v>
      </c>
      <c r="V65" s="591" t="s">
        <v>76</v>
      </c>
      <c r="W65" s="591" t="s">
        <v>76</v>
      </c>
    </row>
    <row r="66" spans="1:23" ht="45" x14ac:dyDescent="0.25">
      <c r="A66" s="2" t="s">
        <v>764</v>
      </c>
      <c r="B66" s="99" t="str">
        <f>'6'!B40</f>
        <v>ALYT-P.6</v>
      </c>
      <c r="C66" s="335" t="s">
        <v>1323</v>
      </c>
      <c r="D66" s="589" t="s">
        <v>76</v>
      </c>
      <c r="E66" s="589" t="s">
        <v>76</v>
      </c>
      <c r="F66" s="591" t="s">
        <v>76</v>
      </c>
      <c r="G66" s="591" t="s">
        <v>76</v>
      </c>
      <c r="H66" s="591" t="s">
        <v>76</v>
      </c>
      <c r="I66" s="591" t="s">
        <v>76</v>
      </c>
      <c r="J66" s="591" t="s">
        <v>76</v>
      </c>
      <c r="K66" s="591" t="s">
        <v>76</v>
      </c>
      <c r="L66" s="591" t="s">
        <v>76</v>
      </c>
      <c r="M66" s="591" t="s">
        <v>76</v>
      </c>
      <c r="N66" s="591" t="s">
        <v>76</v>
      </c>
      <c r="O66" s="591" t="s">
        <v>76</v>
      </c>
      <c r="P66" s="591" t="s">
        <v>76</v>
      </c>
      <c r="Q66" s="591" t="s">
        <v>76</v>
      </c>
      <c r="R66" s="591" t="s">
        <v>76</v>
      </c>
      <c r="S66" s="591" t="s">
        <v>76</v>
      </c>
      <c r="T66" s="591" t="s">
        <v>76</v>
      </c>
      <c r="U66" s="591" t="s">
        <v>76</v>
      </c>
      <c r="V66" s="591" t="s">
        <v>76</v>
      </c>
      <c r="W66" s="591" t="s">
        <v>76</v>
      </c>
    </row>
    <row r="67" spans="1:23" ht="45" x14ac:dyDescent="0.25">
      <c r="A67" s="2" t="s">
        <v>765</v>
      </c>
      <c r="B67" s="99" t="str">
        <f>'6'!B41</f>
        <v>ALYT-P.7</v>
      </c>
      <c r="C67" s="335" t="s">
        <v>1323</v>
      </c>
      <c r="D67" s="589" t="s">
        <v>76</v>
      </c>
      <c r="E67" s="589" t="s">
        <v>76</v>
      </c>
      <c r="F67" s="591" t="s">
        <v>76</v>
      </c>
      <c r="G67" s="591" t="s">
        <v>76</v>
      </c>
      <c r="H67" s="591" t="s">
        <v>76</v>
      </c>
      <c r="I67" s="591" t="s">
        <v>76</v>
      </c>
      <c r="J67" s="591" t="s">
        <v>76</v>
      </c>
      <c r="K67" s="591" t="s">
        <v>76</v>
      </c>
      <c r="L67" s="591" t="s">
        <v>76</v>
      </c>
      <c r="M67" s="591" t="s">
        <v>76</v>
      </c>
      <c r="N67" s="591" t="s">
        <v>76</v>
      </c>
      <c r="O67" s="591" t="s">
        <v>76</v>
      </c>
      <c r="P67" s="591" t="s">
        <v>76</v>
      </c>
      <c r="Q67" s="591" t="s">
        <v>76</v>
      </c>
      <c r="R67" s="591" t="s">
        <v>76</v>
      </c>
      <c r="S67" s="591" t="s">
        <v>76</v>
      </c>
      <c r="T67" s="591" t="s">
        <v>76</v>
      </c>
      <c r="U67" s="591" t="s">
        <v>76</v>
      </c>
      <c r="V67" s="591" t="s">
        <v>76</v>
      </c>
      <c r="W67" s="591" t="s">
        <v>76</v>
      </c>
    </row>
    <row r="68" spans="1:23" ht="45" x14ac:dyDescent="0.25">
      <c r="A68" s="2" t="s">
        <v>766</v>
      </c>
      <c r="B68" s="99" t="str">
        <f>'6'!B42</f>
        <v>ALYT-P.8</v>
      </c>
      <c r="C68" s="335" t="s">
        <v>1323</v>
      </c>
      <c r="D68" s="589" t="s">
        <v>76</v>
      </c>
      <c r="E68" s="589" t="s">
        <v>76</v>
      </c>
      <c r="F68" s="591" t="s">
        <v>76</v>
      </c>
      <c r="G68" s="591" t="s">
        <v>76</v>
      </c>
      <c r="H68" s="591" t="s">
        <v>76</v>
      </c>
      <c r="I68" s="591" t="s">
        <v>76</v>
      </c>
      <c r="J68" s="591" t="s">
        <v>76</v>
      </c>
      <c r="K68" s="591" t="s">
        <v>76</v>
      </c>
      <c r="L68" s="591" t="s">
        <v>76</v>
      </c>
      <c r="M68" s="591" t="s">
        <v>76</v>
      </c>
      <c r="N68" s="591" t="s">
        <v>76</v>
      </c>
      <c r="O68" s="591" t="s">
        <v>76</v>
      </c>
      <c r="P68" s="591" t="s">
        <v>76</v>
      </c>
      <c r="Q68" s="591" t="s">
        <v>76</v>
      </c>
      <c r="R68" s="591" t="s">
        <v>76</v>
      </c>
      <c r="S68" s="591" t="s">
        <v>76</v>
      </c>
      <c r="T68" s="591" t="s">
        <v>76</v>
      </c>
      <c r="U68" s="591" t="s">
        <v>76</v>
      </c>
      <c r="V68" s="591" t="s">
        <v>76</v>
      </c>
      <c r="W68" s="591" t="s">
        <v>76</v>
      </c>
    </row>
    <row r="69" spans="1:23" ht="45" x14ac:dyDescent="0.25">
      <c r="A69" s="2" t="s">
        <v>767</v>
      </c>
      <c r="B69" s="99" t="str">
        <f>'6'!B43</f>
        <v>ALYT-P.9</v>
      </c>
      <c r="C69" s="335" t="s">
        <v>1323</v>
      </c>
      <c r="D69" s="589" t="s">
        <v>76</v>
      </c>
      <c r="E69" s="589" t="s">
        <v>76</v>
      </c>
      <c r="F69" s="591" t="s">
        <v>76</v>
      </c>
      <c r="G69" s="591" t="s">
        <v>76</v>
      </c>
      <c r="H69" s="591" t="s">
        <v>76</v>
      </c>
      <c r="I69" s="591" t="s">
        <v>76</v>
      </c>
      <c r="J69" s="591" t="s">
        <v>76</v>
      </c>
      <c r="K69" s="591" t="s">
        <v>76</v>
      </c>
      <c r="L69" s="591" t="s">
        <v>76</v>
      </c>
      <c r="M69" s="591" t="s">
        <v>76</v>
      </c>
      <c r="N69" s="591" t="s">
        <v>76</v>
      </c>
      <c r="O69" s="591" t="s">
        <v>76</v>
      </c>
      <c r="P69" s="591" t="s">
        <v>76</v>
      </c>
      <c r="Q69" s="591" t="s">
        <v>76</v>
      </c>
      <c r="R69" s="591" t="s">
        <v>76</v>
      </c>
      <c r="S69" s="591" t="s">
        <v>76</v>
      </c>
      <c r="T69" s="591" t="s">
        <v>76</v>
      </c>
      <c r="U69" s="591" t="s">
        <v>76</v>
      </c>
      <c r="V69" s="591" t="s">
        <v>76</v>
      </c>
      <c r="W69" s="591" t="s">
        <v>76</v>
      </c>
    </row>
    <row r="70" spans="1:23" ht="45" x14ac:dyDescent="0.25">
      <c r="A70" s="2" t="s">
        <v>768</v>
      </c>
      <c r="B70" s="130" t="str">
        <f>'6'!B44</f>
        <v>ALYT-P.10</v>
      </c>
      <c r="C70" s="335" t="s">
        <v>1323</v>
      </c>
      <c r="D70" s="590" t="s">
        <v>76</v>
      </c>
      <c r="E70" s="590" t="s">
        <v>76</v>
      </c>
      <c r="F70" s="593" t="s">
        <v>76</v>
      </c>
      <c r="G70" s="593" t="s">
        <v>76</v>
      </c>
      <c r="H70" s="593" t="s">
        <v>76</v>
      </c>
      <c r="I70" s="593" t="s">
        <v>76</v>
      </c>
      <c r="J70" s="593" t="s">
        <v>76</v>
      </c>
      <c r="K70" s="593" t="s">
        <v>76</v>
      </c>
      <c r="L70" s="593" t="s">
        <v>76</v>
      </c>
      <c r="M70" s="593" t="s">
        <v>76</v>
      </c>
      <c r="N70" s="593" t="s">
        <v>76</v>
      </c>
      <c r="O70" s="593" t="s">
        <v>76</v>
      </c>
      <c r="P70" s="593" t="s">
        <v>76</v>
      </c>
      <c r="Q70" s="593" t="s">
        <v>76</v>
      </c>
      <c r="R70" s="593" t="s">
        <v>76</v>
      </c>
      <c r="S70" s="593" t="s">
        <v>76</v>
      </c>
      <c r="T70" s="593" t="s">
        <v>76</v>
      </c>
      <c r="U70" s="593" t="s">
        <v>76</v>
      </c>
      <c r="V70" s="593" t="s">
        <v>76</v>
      </c>
      <c r="W70" s="593" t="s">
        <v>76</v>
      </c>
    </row>
    <row r="71" spans="1:23" x14ac:dyDescent="0.25">
      <c r="A71" s="2" t="s">
        <v>769</v>
      </c>
      <c r="B71" s="126" t="s">
        <v>1109</v>
      </c>
      <c r="C71" s="335" t="s">
        <v>1534</v>
      </c>
      <c r="D71" s="127"/>
      <c r="E71" s="127"/>
      <c r="F71" s="127"/>
      <c r="G71" s="127"/>
      <c r="H71" s="127"/>
      <c r="I71" s="127"/>
      <c r="J71" s="127"/>
      <c r="K71" s="127"/>
      <c r="L71" s="127"/>
      <c r="M71" s="127"/>
      <c r="N71" s="127"/>
      <c r="O71" s="127"/>
      <c r="P71" s="127"/>
      <c r="Q71" s="127"/>
      <c r="R71" s="127"/>
      <c r="S71" s="127"/>
      <c r="T71" s="127"/>
      <c r="U71" s="127"/>
      <c r="V71" s="127"/>
      <c r="W71" s="127"/>
    </row>
    <row r="72" spans="1:23" x14ac:dyDescent="0.25">
      <c r="A72" s="2" t="s">
        <v>770</v>
      </c>
      <c r="B72" s="125" t="s">
        <v>508</v>
      </c>
      <c r="C72" s="335" t="s">
        <v>1515</v>
      </c>
      <c r="D72" s="585" t="s">
        <v>77</v>
      </c>
      <c r="E72" s="585" t="s">
        <v>77</v>
      </c>
      <c r="F72" s="585" t="s">
        <v>77</v>
      </c>
      <c r="G72" s="585" t="s">
        <v>76</v>
      </c>
      <c r="H72" s="585" t="s">
        <v>76</v>
      </c>
      <c r="I72" s="585" t="s">
        <v>76</v>
      </c>
      <c r="J72" s="585" t="s">
        <v>76</v>
      </c>
      <c r="K72" s="585" t="s">
        <v>76</v>
      </c>
      <c r="L72" s="585" t="s">
        <v>76</v>
      </c>
      <c r="M72" s="585" t="s">
        <v>76</v>
      </c>
      <c r="N72" s="585" t="s">
        <v>76</v>
      </c>
      <c r="O72" s="585" t="s">
        <v>76</v>
      </c>
      <c r="P72" s="585" t="s">
        <v>76</v>
      </c>
      <c r="Q72" s="585" t="s">
        <v>76</v>
      </c>
      <c r="R72" s="585" t="s">
        <v>76</v>
      </c>
      <c r="S72" s="585" t="s">
        <v>76</v>
      </c>
      <c r="T72" s="585" t="s">
        <v>76</v>
      </c>
      <c r="U72" s="585" t="s">
        <v>76</v>
      </c>
      <c r="V72" s="585" t="s">
        <v>76</v>
      </c>
      <c r="W72" s="585" t="s">
        <v>76</v>
      </c>
    </row>
    <row r="73" spans="1:23" ht="105" x14ac:dyDescent="0.25">
      <c r="A73" s="2" t="s">
        <v>771</v>
      </c>
      <c r="B73" s="127" t="s">
        <v>509</v>
      </c>
      <c r="C73" s="335" t="s">
        <v>1630</v>
      </c>
      <c r="D73" s="585" t="s">
        <v>76</v>
      </c>
      <c r="E73" s="585" t="s">
        <v>76</v>
      </c>
      <c r="F73" s="585" t="s">
        <v>76</v>
      </c>
      <c r="G73" s="585" t="s">
        <v>76</v>
      </c>
      <c r="H73" s="585" t="s">
        <v>77</v>
      </c>
      <c r="I73" s="585" t="s">
        <v>77</v>
      </c>
      <c r="J73" s="585" t="s">
        <v>77</v>
      </c>
      <c r="K73" s="585" t="s">
        <v>76</v>
      </c>
      <c r="L73" s="585" t="s">
        <v>76</v>
      </c>
      <c r="M73" s="585" t="s">
        <v>76</v>
      </c>
      <c r="N73" s="585" t="s">
        <v>76</v>
      </c>
      <c r="O73" s="585" t="s">
        <v>76</v>
      </c>
      <c r="P73" s="585" t="s">
        <v>76</v>
      </c>
      <c r="Q73" s="585" t="s">
        <v>76</v>
      </c>
      <c r="R73" s="585" t="s">
        <v>76</v>
      </c>
      <c r="S73" s="585" t="s">
        <v>76</v>
      </c>
      <c r="T73" s="585" t="s">
        <v>76</v>
      </c>
      <c r="U73" s="585" t="s">
        <v>76</v>
      </c>
      <c r="V73" s="585" t="s">
        <v>76</v>
      </c>
      <c r="W73" s="585" t="s">
        <v>76</v>
      </c>
    </row>
    <row r="74" spans="1:23" ht="90" x14ac:dyDescent="0.25">
      <c r="A74" s="2" t="s">
        <v>772</v>
      </c>
      <c r="B74" s="127" t="s">
        <v>1675</v>
      </c>
      <c r="C74" s="335" t="s">
        <v>1516</v>
      </c>
      <c r="D74" s="585" t="s">
        <v>77</v>
      </c>
      <c r="E74" s="585" t="s">
        <v>77</v>
      </c>
      <c r="F74" s="585" t="s">
        <v>77</v>
      </c>
      <c r="G74" s="585" t="s">
        <v>76</v>
      </c>
      <c r="H74" s="585" t="s">
        <v>77</v>
      </c>
      <c r="I74" s="585" t="s">
        <v>76</v>
      </c>
      <c r="J74" s="585" t="s">
        <v>76</v>
      </c>
      <c r="K74" s="585" t="s">
        <v>76</v>
      </c>
      <c r="L74" s="585" t="s">
        <v>76</v>
      </c>
      <c r="M74" s="585" t="s">
        <v>76</v>
      </c>
      <c r="N74" s="585" t="s">
        <v>76</v>
      </c>
      <c r="O74" s="585" t="s">
        <v>76</v>
      </c>
      <c r="P74" s="585" t="s">
        <v>76</v>
      </c>
      <c r="Q74" s="585" t="s">
        <v>76</v>
      </c>
      <c r="R74" s="585" t="s">
        <v>76</v>
      </c>
      <c r="S74" s="585" t="s">
        <v>76</v>
      </c>
      <c r="T74" s="585" t="s">
        <v>76</v>
      </c>
      <c r="U74" s="585" t="s">
        <v>76</v>
      </c>
      <c r="V74" s="585" t="s">
        <v>76</v>
      </c>
      <c r="W74" s="585" t="s">
        <v>76</v>
      </c>
    </row>
    <row r="75" spans="1:23" ht="90" x14ac:dyDescent="0.25">
      <c r="A75" s="2" t="s">
        <v>773</v>
      </c>
      <c r="B75" s="127" t="s">
        <v>516</v>
      </c>
      <c r="C75" s="335" t="s">
        <v>1517</v>
      </c>
      <c r="D75" s="585" t="s">
        <v>76</v>
      </c>
      <c r="E75" s="585" t="s">
        <v>77</v>
      </c>
      <c r="F75" s="585" t="s">
        <v>77</v>
      </c>
      <c r="G75" s="585" t="s">
        <v>76</v>
      </c>
      <c r="H75" s="585" t="s">
        <v>76</v>
      </c>
      <c r="I75" s="585" t="s">
        <v>76</v>
      </c>
      <c r="J75" s="585" t="s">
        <v>76</v>
      </c>
      <c r="K75" s="585" t="s">
        <v>76</v>
      </c>
      <c r="L75" s="585" t="s">
        <v>76</v>
      </c>
      <c r="M75" s="585" t="s">
        <v>76</v>
      </c>
      <c r="N75" s="585" t="s">
        <v>76</v>
      </c>
      <c r="O75" s="585" t="s">
        <v>76</v>
      </c>
      <c r="P75" s="585" t="s">
        <v>76</v>
      </c>
      <c r="Q75" s="585" t="s">
        <v>76</v>
      </c>
      <c r="R75" s="585" t="s">
        <v>76</v>
      </c>
      <c r="S75" s="585" t="s">
        <v>76</v>
      </c>
      <c r="T75" s="585" t="s">
        <v>76</v>
      </c>
      <c r="U75" s="585" t="s">
        <v>76</v>
      </c>
      <c r="V75" s="585" t="s">
        <v>76</v>
      </c>
      <c r="W75" s="585" t="s">
        <v>76</v>
      </c>
    </row>
    <row r="76" spans="1:23" ht="90" x14ac:dyDescent="0.25">
      <c r="A76" s="2" t="s">
        <v>774</v>
      </c>
      <c r="B76" s="127" t="s">
        <v>510</v>
      </c>
      <c r="C76" s="335" t="s">
        <v>1518</v>
      </c>
      <c r="D76" s="585" t="s">
        <v>77</v>
      </c>
      <c r="E76" s="585" t="s">
        <v>77</v>
      </c>
      <c r="F76" s="585" t="s">
        <v>77</v>
      </c>
      <c r="G76" s="585" t="s">
        <v>76</v>
      </c>
      <c r="H76" s="585" t="s">
        <v>77</v>
      </c>
      <c r="I76" s="585" t="s">
        <v>77</v>
      </c>
      <c r="J76" s="585" t="s">
        <v>77</v>
      </c>
      <c r="K76" s="585" t="s">
        <v>77</v>
      </c>
      <c r="L76" s="585" t="s">
        <v>76</v>
      </c>
      <c r="M76" s="585" t="s">
        <v>76</v>
      </c>
      <c r="N76" s="585" t="s">
        <v>76</v>
      </c>
      <c r="O76" s="585" t="s">
        <v>76</v>
      </c>
      <c r="P76" s="585" t="s">
        <v>76</v>
      </c>
      <c r="Q76" s="585" t="s">
        <v>76</v>
      </c>
      <c r="R76" s="585" t="s">
        <v>76</v>
      </c>
      <c r="S76" s="585" t="s">
        <v>76</v>
      </c>
      <c r="T76" s="585" t="s">
        <v>76</v>
      </c>
      <c r="U76" s="585" t="s">
        <v>76</v>
      </c>
      <c r="V76" s="585" t="s">
        <v>76</v>
      </c>
      <c r="W76" s="585" t="s">
        <v>76</v>
      </c>
    </row>
    <row r="77" spans="1:23" ht="60" x14ac:dyDescent="0.25">
      <c r="A77" s="2" t="s">
        <v>775</v>
      </c>
      <c r="B77" s="127" t="s">
        <v>511</v>
      </c>
      <c r="C77" s="335" t="s">
        <v>1519</v>
      </c>
      <c r="D77" s="585" t="s">
        <v>76</v>
      </c>
      <c r="E77" s="585" t="s">
        <v>77</v>
      </c>
      <c r="F77" s="585" t="s">
        <v>76</v>
      </c>
      <c r="G77" s="585" t="s">
        <v>76</v>
      </c>
      <c r="H77" s="585" t="s">
        <v>76</v>
      </c>
      <c r="I77" s="585" t="s">
        <v>76</v>
      </c>
      <c r="J77" s="585" t="s">
        <v>76</v>
      </c>
      <c r="K77" s="585" t="s">
        <v>76</v>
      </c>
      <c r="L77" s="585" t="s">
        <v>76</v>
      </c>
      <c r="M77" s="585" t="s">
        <v>76</v>
      </c>
      <c r="N77" s="585" t="s">
        <v>76</v>
      </c>
      <c r="O77" s="585" t="s">
        <v>76</v>
      </c>
      <c r="P77" s="585" t="s">
        <v>76</v>
      </c>
      <c r="Q77" s="585" t="s">
        <v>76</v>
      </c>
      <c r="R77" s="585" t="s">
        <v>76</v>
      </c>
      <c r="S77" s="585" t="s">
        <v>76</v>
      </c>
      <c r="T77" s="585" t="s">
        <v>76</v>
      </c>
      <c r="U77" s="585" t="s">
        <v>76</v>
      </c>
      <c r="V77" s="585" t="s">
        <v>76</v>
      </c>
      <c r="W77" s="585" t="s">
        <v>76</v>
      </c>
    </row>
    <row r="78" spans="1:23" ht="60" x14ac:dyDescent="0.25">
      <c r="A78" s="2" t="s">
        <v>776</v>
      </c>
      <c r="B78" s="127" t="s">
        <v>512</v>
      </c>
      <c r="C78" s="335" t="s">
        <v>1520</v>
      </c>
      <c r="D78" s="585" t="s">
        <v>77</v>
      </c>
      <c r="E78" s="585" t="s">
        <v>77</v>
      </c>
      <c r="F78" s="585" t="s">
        <v>77</v>
      </c>
      <c r="G78" s="585" t="s">
        <v>76</v>
      </c>
      <c r="H78" s="585" t="s">
        <v>76</v>
      </c>
      <c r="I78" s="585" t="s">
        <v>76</v>
      </c>
      <c r="J78" s="585" t="s">
        <v>76</v>
      </c>
      <c r="K78" s="585" t="s">
        <v>76</v>
      </c>
      <c r="L78" s="585" t="s">
        <v>76</v>
      </c>
      <c r="M78" s="585" t="s">
        <v>76</v>
      </c>
      <c r="N78" s="585" t="s">
        <v>76</v>
      </c>
      <c r="O78" s="585" t="s">
        <v>76</v>
      </c>
      <c r="P78" s="585" t="s">
        <v>76</v>
      </c>
      <c r="Q78" s="585" t="s">
        <v>76</v>
      </c>
      <c r="R78" s="585" t="s">
        <v>76</v>
      </c>
      <c r="S78" s="585" t="s">
        <v>76</v>
      </c>
      <c r="T78" s="585" t="s">
        <v>76</v>
      </c>
      <c r="U78" s="585" t="s">
        <v>76</v>
      </c>
      <c r="V78" s="585" t="s">
        <v>76</v>
      </c>
      <c r="W78" s="585" t="s">
        <v>76</v>
      </c>
    </row>
    <row r="79" spans="1:23" ht="60" x14ac:dyDescent="0.25">
      <c r="A79" s="2" t="s">
        <v>777</v>
      </c>
      <c r="B79" s="127" t="s">
        <v>513</v>
      </c>
      <c r="C79" s="335" t="s">
        <v>1521</v>
      </c>
      <c r="D79" s="585" t="s">
        <v>76</v>
      </c>
      <c r="E79" s="585" t="s">
        <v>76</v>
      </c>
      <c r="F79" s="585" t="s">
        <v>76</v>
      </c>
      <c r="G79" s="585" t="s">
        <v>76</v>
      </c>
      <c r="H79" s="585" t="s">
        <v>76</v>
      </c>
      <c r="I79" s="585" t="s">
        <v>76</v>
      </c>
      <c r="J79" s="585" t="s">
        <v>76</v>
      </c>
      <c r="K79" s="585" t="s">
        <v>76</v>
      </c>
      <c r="L79" s="585" t="s">
        <v>76</v>
      </c>
      <c r="M79" s="585" t="s">
        <v>76</v>
      </c>
      <c r="N79" s="585" t="s">
        <v>76</v>
      </c>
      <c r="O79" s="585" t="s">
        <v>76</v>
      </c>
      <c r="P79" s="585" t="s">
        <v>76</v>
      </c>
      <c r="Q79" s="585" t="s">
        <v>76</v>
      </c>
      <c r="R79" s="585" t="s">
        <v>76</v>
      </c>
      <c r="S79" s="585" t="s">
        <v>76</v>
      </c>
      <c r="T79" s="585" t="s">
        <v>76</v>
      </c>
      <c r="U79" s="585" t="s">
        <v>76</v>
      </c>
      <c r="V79" s="585" t="s">
        <v>76</v>
      </c>
      <c r="W79" s="585" t="s">
        <v>76</v>
      </c>
    </row>
    <row r="80" spans="1:23" ht="60" x14ac:dyDescent="0.25">
      <c r="A80" s="2" t="s">
        <v>778</v>
      </c>
      <c r="B80" s="127" t="s">
        <v>514</v>
      </c>
      <c r="C80" s="335" t="s">
        <v>1522</v>
      </c>
      <c r="D80" s="585" t="s">
        <v>77</v>
      </c>
      <c r="E80" s="585" t="s">
        <v>77</v>
      </c>
      <c r="F80" s="585" t="s">
        <v>77</v>
      </c>
      <c r="G80" s="585" t="s">
        <v>76</v>
      </c>
      <c r="H80" s="585" t="s">
        <v>76</v>
      </c>
      <c r="I80" s="585" t="s">
        <v>76</v>
      </c>
      <c r="J80" s="585" t="s">
        <v>76</v>
      </c>
      <c r="K80" s="585" t="s">
        <v>77</v>
      </c>
      <c r="L80" s="585" t="s">
        <v>76</v>
      </c>
      <c r="M80" s="585" t="s">
        <v>76</v>
      </c>
      <c r="N80" s="585" t="s">
        <v>76</v>
      </c>
      <c r="O80" s="585" t="s">
        <v>76</v>
      </c>
      <c r="P80" s="585" t="s">
        <v>76</v>
      </c>
      <c r="Q80" s="585" t="s">
        <v>76</v>
      </c>
      <c r="R80" s="585" t="s">
        <v>76</v>
      </c>
      <c r="S80" s="585" t="s">
        <v>76</v>
      </c>
      <c r="T80" s="585" t="s">
        <v>76</v>
      </c>
      <c r="U80" s="585" t="s">
        <v>76</v>
      </c>
      <c r="V80" s="585" t="s">
        <v>76</v>
      </c>
      <c r="W80" s="585" t="s">
        <v>76</v>
      </c>
    </row>
    <row r="81" spans="1:23" ht="60" x14ac:dyDescent="0.25">
      <c r="A81" s="2" t="s">
        <v>779</v>
      </c>
      <c r="B81" s="127" t="s">
        <v>515</v>
      </c>
      <c r="C81" s="335" t="s">
        <v>1523</v>
      </c>
      <c r="D81" s="585" t="s">
        <v>76</v>
      </c>
      <c r="E81" s="585" t="s">
        <v>76</v>
      </c>
      <c r="F81" s="585" t="s">
        <v>76</v>
      </c>
      <c r="G81" s="585" t="s">
        <v>76</v>
      </c>
      <c r="H81" s="585" t="s">
        <v>77</v>
      </c>
      <c r="I81" s="585" t="s">
        <v>76</v>
      </c>
      <c r="J81" s="585" t="s">
        <v>76</v>
      </c>
      <c r="K81" s="585" t="s">
        <v>77</v>
      </c>
      <c r="L81" s="585" t="s">
        <v>76</v>
      </c>
      <c r="M81" s="585" t="s">
        <v>76</v>
      </c>
      <c r="N81" s="585" t="s">
        <v>76</v>
      </c>
      <c r="O81" s="585" t="s">
        <v>76</v>
      </c>
      <c r="P81" s="585" t="s">
        <v>76</v>
      </c>
      <c r="Q81" s="585" t="s">
        <v>76</v>
      </c>
      <c r="R81" s="585" t="s">
        <v>76</v>
      </c>
      <c r="S81" s="585" t="s">
        <v>76</v>
      </c>
      <c r="T81" s="585" t="s">
        <v>76</v>
      </c>
      <c r="U81" s="585" t="s">
        <v>76</v>
      </c>
      <c r="V81" s="585" t="s">
        <v>76</v>
      </c>
      <c r="W81" s="585" t="s">
        <v>76</v>
      </c>
    </row>
    <row r="82" spans="1:23" x14ac:dyDescent="0.25">
      <c r="A82" s="2"/>
    </row>
  </sheetData>
  <sheetProtection algorithmName="SHA-512" hashValue="macuir/yDYsiL32MxVj9onMiX0AarWnIG4z+XydiuMU/DbmDFDTtKVgPgpE5GiFePhCxNKQVq8TO4csa9RGvQw==" saltValue="YcOTiOv7riTId1Pwfjjd0w==" spinCount="100000" sheet="1" objects="1" scenarios="1"/>
  <phoneticPr fontId="8" type="noConversion"/>
  <dataValidations count="8">
    <dataValidation type="decimal" allowBlank="1" showInputMessage="1" showErrorMessage="1" prompt="Įveskite skaičių be tarpų. Maksimali suma - 2 000 000." sqref="E33:W33" xr:uid="{00000000-0002-0000-0A00-000000000000}">
      <formula1>0</formula1>
      <formula2>2000000</formula2>
    </dataValidation>
    <dataValidation type="whole" allowBlank="1" showInputMessage="1" showErrorMessage="1" prompt="Įveskite sveiką skaičių be tarpų. Maksimali reikšmė - 200." sqref="D34:W34 D46:W46" xr:uid="{00000000-0002-0000-0A00-000001000000}">
      <formula1>0</formula1>
      <formula2>200</formula2>
    </dataValidation>
    <dataValidation type="textLength" allowBlank="1" showInputMessage="1" showErrorMessage="1" prompt="Maksimalus simbolių skaičius - 500" sqref="D18:W22 D27:W28" xr:uid="{00000000-0002-0000-0A00-000002000000}">
      <formula1>0</formula1>
      <formula2>500</formula2>
    </dataValidation>
    <dataValidation type="textLength" allowBlank="1" showInputMessage="1" showErrorMessage="1" prompt="Maksimalus simbolių skaičius - 300" sqref="D35:W35 D24:W24 D39:W39 D42:W42 D45:W45 D49:W49 D52:W52" xr:uid="{00000000-0002-0000-0A00-000003000000}">
      <formula1>0</formula1>
      <formula2>300</formula2>
    </dataValidation>
    <dataValidation type="textLength" allowBlank="1" showInputMessage="1" showErrorMessage="1" prompt="Maksimalus simbolių skaičius - 50" sqref="D31:W31" xr:uid="{00000000-0002-0000-0A00-000004000000}">
      <formula1>0</formula1>
      <formula2>50</formula2>
    </dataValidation>
    <dataValidation type="textLength" allowBlank="1" showInputMessage="1" showErrorMessage="1" prompt="Maksimalus simbolių skaičius - 150" sqref="D25:W26" xr:uid="{00000000-0002-0000-0A00-000005000000}">
      <formula1>0</formula1>
      <formula2>150</formula2>
    </dataValidation>
    <dataValidation type="textLength" allowBlank="1" showInputMessage="1" showErrorMessage="1" prompt="Maksimalus simbolių skaičius - 1000" sqref="D17:W17" xr:uid="{00000000-0002-0000-0A00-000006000000}">
      <formula1>0</formula1>
      <formula2>1000</formula2>
    </dataValidation>
    <dataValidation type="textLength" allowBlank="1" showInputMessage="1" showErrorMessage="1" prompt="Maksimalus simbolių skaičius - 200" sqref="D32:W32" xr:uid="{00000000-0002-0000-0A00-000007000000}">
      <formula1>0</formula1>
      <formula2>200</formula2>
    </dataValidation>
  </dataValidations>
  <pageMargins left="0.70866141732283472" right="0.70866141732283472" top="0.74803149606299213" bottom="0.74803149606299213" header="0.31496062992125984" footer="0.31496062992125984"/>
  <pageSetup paperSize="9" scale="47" orientation="portrait" horizontalDpi="4294967293" verticalDpi="0" r:id="rId1"/>
  <colBreaks count="1" manualBreakCount="1">
    <brk id="5" max="78"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4B24AAC-A904-4FF2-9D1C-360047C18DFD}">
          <x14:formula1>
            <xm:f>Sąrašai!$A$23:$A$24</xm:f>
          </x14:formula1>
          <xm:sqref>D38:W38 D12:W15 D61:W70 D55:W59 D72:W81 D51:W51 D48:W48</xm:sqref>
        </x14:dataValidation>
        <x14:dataValidation type="list" allowBlank="1" showInputMessage="1" showErrorMessage="1" xr:uid="{2343331C-CC94-4660-88E5-78D3FF6E24E6}">
          <x14:formula1>
            <xm:f>Sąrašai!$A$28:$A$30</xm:f>
          </x14:formula1>
          <xm:sqref>D44:W44 D41:W41</xm:sqref>
        </x14:dataValidation>
        <x14:dataValidation type="list" allowBlank="1" showInputMessage="1" showErrorMessage="1" xr:uid="{2CADBA29-F2D1-4F3C-A614-FFE49CA7EA6D}">
          <x14:formula1>
            <xm:f>Sąrašai!$A$40:$A$50</xm:f>
          </x14:formula1>
          <xm:sqref>D11:W11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sheetPr>
  <dimension ref="A1:Y268"/>
  <sheetViews>
    <sheetView zoomScaleNormal="100" workbookViewId="0">
      <pane xSplit="3" ySplit="7" topLeftCell="D49" activePane="bottomRight" state="frozen"/>
      <selection pane="topRight"/>
      <selection pane="bottomLeft"/>
      <selection pane="bottomRight" activeCell="A63" sqref="A63:XFD63"/>
    </sheetView>
  </sheetViews>
  <sheetFormatPr defaultColWidth="9.140625" defaultRowHeight="15" x14ac:dyDescent="0.25"/>
  <cols>
    <col min="1" max="1" width="8.5703125" style="13" customWidth="1"/>
    <col min="2" max="2" width="48.5703125" style="13" customWidth="1"/>
    <col min="3" max="3" width="15.5703125" style="15" customWidth="1"/>
    <col min="4" max="23" width="12.5703125" style="219" customWidth="1"/>
    <col min="24" max="24" width="9.140625" style="13"/>
    <col min="25" max="25" width="15.5703125" style="18" hidden="1" customWidth="1"/>
    <col min="26" max="16384" width="9.140625" style="13"/>
  </cols>
  <sheetData>
    <row r="1" spans="1:25" s="38" customFormat="1" ht="18.75" x14ac:dyDescent="0.25">
      <c r="A1" s="36" t="s">
        <v>207</v>
      </c>
      <c r="B1" s="36" t="s">
        <v>1616</v>
      </c>
      <c r="C1" s="37"/>
      <c r="D1" s="108"/>
      <c r="E1" s="108"/>
      <c r="F1" s="44"/>
      <c r="G1" s="44"/>
      <c r="H1" s="108"/>
      <c r="I1" s="44"/>
      <c r="J1" s="44"/>
      <c r="K1" s="108"/>
      <c r="L1" s="44"/>
      <c r="M1" s="44"/>
      <c r="N1" s="44"/>
      <c r="O1" s="44"/>
      <c r="P1" s="44"/>
      <c r="Q1" s="44"/>
      <c r="R1" s="44"/>
      <c r="S1" s="44"/>
      <c r="T1" s="44"/>
      <c r="U1" s="44"/>
      <c r="V1" s="44"/>
      <c r="W1" s="44"/>
      <c r="Y1" s="18"/>
    </row>
    <row r="2" spans="1:25" x14ac:dyDescent="0.25">
      <c r="A2" s="1"/>
      <c r="B2" s="1"/>
      <c r="D2" s="193"/>
      <c r="E2" s="193"/>
      <c r="F2" s="193"/>
      <c r="G2" s="193"/>
      <c r="H2" s="193"/>
      <c r="I2" s="193"/>
      <c r="J2" s="193"/>
      <c r="K2" s="193"/>
      <c r="L2" s="193"/>
      <c r="M2" s="193"/>
      <c r="N2" s="193"/>
      <c r="O2" s="193"/>
      <c r="P2" s="193"/>
      <c r="Q2" s="193"/>
      <c r="R2" s="193"/>
      <c r="S2" s="193"/>
      <c r="T2" s="193"/>
      <c r="U2" s="193"/>
      <c r="V2" s="193"/>
      <c r="W2" s="193"/>
      <c r="Y2" s="176"/>
    </row>
    <row r="3" spans="1:25" x14ac:dyDescent="0.25">
      <c r="A3" s="1"/>
      <c r="B3" s="140" t="s">
        <v>1272</v>
      </c>
      <c r="C3" s="205" t="str">
        <f>'1'!C8</f>
        <v>ALYT</v>
      </c>
      <c r="Y3" s="13"/>
    </row>
    <row r="4" spans="1:25" s="1" customFormat="1" x14ac:dyDescent="0.25">
      <c r="D4" s="193"/>
      <c r="E4" s="193"/>
      <c r="F4" s="193"/>
      <c r="G4" s="193"/>
      <c r="H4" s="193"/>
      <c r="I4" s="193"/>
      <c r="J4" s="193"/>
      <c r="K4" s="193"/>
      <c r="L4" s="193"/>
      <c r="M4" s="193"/>
      <c r="N4" s="193"/>
      <c r="O4" s="193"/>
      <c r="P4" s="193"/>
      <c r="Q4" s="193"/>
      <c r="R4" s="193"/>
      <c r="S4" s="193"/>
      <c r="T4" s="193"/>
      <c r="U4" s="193"/>
      <c r="V4" s="193"/>
      <c r="W4" s="193"/>
      <c r="Y4" s="18"/>
    </row>
    <row r="5" spans="1:25" x14ac:dyDescent="0.25">
      <c r="A5" s="1"/>
      <c r="B5" s="259">
        <v>1</v>
      </c>
      <c r="C5" s="402">
        <v>2</v>
      </c>
      <c r="D5" s="20">
        <v>3</v>
      </c>
      <c r="E5" s="20">
        <v>4</v>
      </c>
      <c r="F5" s="20">
        <v>5</v>
      </c>
      <c r="G5" s="47">
        <v>6</v>
      </c>
      <c r="H5" s="20">
        <v>7</v>
      </c>
      <c r="I5" s="20">
        <v>8</v>
      </c>
      <c r="J5" s="20">
        <v>9</v>
      </c>
      <c r="K5" s="47">
        <v>10</v>
      </c>
      <c r="L5" s="20">
        <v>11</v>
      </c>
      <c r="M5" s="20">
        <v>12</v>
      </c>
      <c r="N5" s="20">
        <v>13</v>
      </c>
      <c r="O5" s="47">
        <v>14</v>
      </c>
      <c r="P5" s="20">
        <v>15</v>
      </c>
      <c r="Q5" s="20">
        <v>16</v>
      </c>
      <c r="R5" s="20">
        <v>17</v>
      </c>
      <c r="S5" s="47">
        <v>18</v>
      </c>
      <c r="T5" s="20">
        <v>19</v>
      </c>
      <c r="U5" s="20">
        <v>20</v>
      </c>
      <c r="V5" s="20">
        <v>21</v>
      </c>
      <c r="W5" s="47">
        <v>22</v>
      </c>
      <c r="Y5" s="121" t="s">
        <v>1316</v>
      </c>
    </row>
    <row r="6" spans="1:25" ht="21" x14ac:dyDescent="0.25">
      <c r="A6" s="1" t="s">
        <v>538</v>
      </c>
      <c r="B6" s="406" t="s">
        <v>405</v>
      </c>
      <c r="C6" s="403" t="s">
        <v>139</v>
      </c>
      <c r="D6" s="404" t="s">
        <v>0</v>
      </c>
      <c r="E6" s="404" t="s">
        <v>1</v>
      </c>
      <c r="F6" s="404" t="s">
        <v>2</v>
      </c>
      <c r="G6" s="404" t="s">
        <v>3</v>
      </c>
      <c r="H6" s="404" t="s">
        <v>4</v>
      </c>
      <c r="I6" s="404" t="s">
        <v>5</v>
      </c>
      <c r="J6" s="404" t="s">
        <v>6</v>
      </c>
      <c r="K6" s="404" t="s">
        <v>7</v>
      </c>
      <c r="L6" s="404" t="s">
        <v>8</v>
      </c>
      <c r="M6" s="404" t="s">
        <v>9</v>
      </c>
      <c r="N6" s="404" t="s">
        <v>43</v>
      </c>
      <c r="O6" s="404" t="s">
        <v>44</v>
      </c>
      <c r="P6" s="404" t="s">
        <v>45</v>
      </c>
      <c r="Q6" s="404" t="s">
        <v>46</v>
      </c>
      <c r="R6" s="404" t="s">
        <v>47</v>
      </c>
      <c r="S6" s="404" t="s">
        <v>48</v>
      </c>
      <c r="T6" s="404" t="s">
        <v>49</v>
      </c>
      <c r="U6" s="404" t="s">
        <v>50</v>
      </c>
      <c r="V6" s="404" t="s">
        <v>51</v>
      </c>
      <c r="W6" s="405" t="s">
        <v>52</v>
      </c>
      <c r="Y6" s="121" t="s">
        <v>1110</v>
      </c>
    </row>
    <row r="7" spans="1:25" ht="67.5" customHeight="1" x14ac:dyDescent="0.25">
      <c r="A7" s="1" t="s">
        <v>539</v>
      </c>
      <c r="B7" s="433"/>
      <c r="C7" s="194" t="s">
        <v>160</v>
      </c>
      <c r="D7" s="407" t="str">
        <f>'10'!D7</f>
        <v xml:space="preserve">Sveikatinimo paslaugų kokybės gerinimas  ir prieinamumo didinimas </v>
      </c>
      <c r="E7" s="407" t="str">
        <f>'10'!E7</f>
        <v>Darnaus turizmo verslo kūrimas ir plėtra integruojant vietos kultūros ir gamtos  išteklius</v>
      </c>
      <c r="F7" s="407" t="str">
        <f>'10'!F7</f>
        <v>Teminių kaimų kūrimas ir  vietos produktų populiarinimas</v>
      </c>
      <c r="G7" s="407" t="str">
        <f>'10'!G7</f>
        <v>Įtraukios infrastruktūros vystymas taikant sumanius sprendimus</v>
      </c>
      <c r="H7" s="407" t="str">
        <f>'10'!H7</f>
        <v>Jaunimo verslumo ir įtraukties skatinimas</v>
      </c>
      <c r="I7" s="407" t="str">
        <f>'10'!I7</f>
        <v>Teritorinis VVG bendradarbiavimas</v>
      </c>
      <c r="J7" s="407" t="str">
        <f>'10'!J7</f>
        <v>Tarptautinis VVG bendradarbiavimas</v>
      </c>
      <c r="K7" s="407" t="str">
        <f>'10'!K7</f>
        <v>Įtraukios infrastruktūros vystymas taikant sumanius sprendimus</v>
      </c>
      <c r="L7" s="407">
        <f>'10'!L7</f>
        <v>0</v>
      </c>
      <c r="M7" s="407">
        <f>'10'!M7</f>
        <v>0</v>
      </c>
      <c r="N7" s="407">
        <f>'10'!N7</f>
        <v>0</v>
      </c>
      <c r="O7" s="407">
        <f>'10'!O7</f>
        <v>0</v>
      </c>
      <c r="P7" s="407">
        <f>'10'!P7</f>
        <v>0</v>
      </c>
      <c r="Q7" s="407">
        <f>'10'!Q7</f>
        <v>0</v>
      </c>
      <c r="R7" s="407">
        <f>'10'!R7</f>
        <v>0</v>
      </c>
      <c r="S7" s="407">
        <f>'10'!S7</f>
        <v>0</v>
      </c>
      <c r="T7" s="407">
        <f>'10'!T7</f>
        <v>0</v>
      </c>
      <c r="U7" s="407">
        <f>'10'!U7</f>
        <v>0</v>
      </c>
      <c r="V7" s="407">
        <f>'10'!V7</f>
        <v>0</v>
      </c>
      <c r="W7" s="408">
        <f>'10'!W7</f>
        <v>0</v>
      </c>
      <c r="Y7" s="121"/>
    </row>
    <row r="8" spans="1:25" x14ac:dyDescent="0.25">
      <c r="A8" s="1" t="s">
        <v>540</v>
      </c>
      <c r="B8" s="124" t="s">
        <v>1458</v>
      </c>
      <c r="C8" s="131">
        <f>COUNTIFS(D8:W8,"taip")</f>
        <v>0</v>
      </c>
      <c r="D8" s="409" t="str">
        <f>HLOOKUP(D$6,'10'!D$6:D$70,$Y8,FALSE)</f>
        <v>Ne</v>
      </c>
      <c r="E8" s="410" t="str">
        <f>HLOOKUP(E$6,'10'!E$6:E$70,$Y8,FALSE)</f>
        <v>Ne</v>
      </c>
      <c r="F8" s="410" t="str">
        <f>HLOOKUP(F$6,'10'!F$6:F$70,$Y8,FALSE)</f>
        <v>Ne</v>
      </c>
      <c r="G8" s="410" t="str">
        <f>HLOOKUP(G$6,'10'!G$6:G$70,$Y8,FALSE)</f>
        <v>Ne</v>
      </c>
      <c r="H8" s="410" t="str">
        <f>HLOOKUP(H$6,'10'!H$6:H$70,$Y8,FALSE)</f>
        <v>Ne</v>
      </c>
      <c r="I8" s="410" t="str">
        <f>HLOOKUP(I$6,'10'!I$6:I$70,$Y8,FALSE)</f>
        <v>Ne</v>
      </c>
      <c r="J8" s="410" t="str">
        <f>HLOOKUP(J$6,'10'!J$6:J$70,$Y8,FALSE)</f>
        <v>Ne</v>
      </c>
      <c r="K8" s="410" t="str">
        <f>HLOOKUP(K$6,'10'!K$6:K$70,$Y8,FALSE)</f>
        <v>Ne</v>
      </c>
      <c r="L8" s="410" t="str">
        <f>HLOOKUP(L$6,'10'!L$6:L$70,$Y8,FALSE)</f>
        <v>Ne</v>
      </c>
      <c r="M8" s="410" t="str">
        <f>HLOOKUP(M$6,'10'!M$6:M$70,$Y8,FALSE)</f>
        <v>Ne</v>
      </c>
      <c r="N8" s="410" t="str">
        <f>HLOOKUP(N$6,'10'!N$6:N$70,$Y8,FALSE)</f>
        <v>Ne</v>
      </c>
      <c r="O8" s="410" t="str">
        <f>HLOOKUP(O$6,'10'!O$6:O$70,$Y8,FALSE)</f>
        <v>Ne</v>
      </c>
      <c r="P8" s="410" t="str">
        <f>HLOOKUP(P$6,'10'!P$6:P$70,$Y8,FALSE)</f>
        <v>Ne</v>
      </c>
      <c r="Q8" s="410" t="str">
        <f>HLOOKUP(Q$6,'10'!Q$6:Q$70,$Y8,FALSE)</f>
        <v>Ne</v>
      </c>
      <c r="R8" s="410" t="str">
        <f>HLOOKUP(R$6,'10'!R$6:R$70,$Y8,FALSE)</f>
        <v>Ne</v>
      </c>
      <c r="S8" s="410" t="str">
        <f>HLOOKUP(S$6,'10'!S$6:S$70,$Y8,FALSE)</f>
        <v>Ne</v>
      </c>
      <c r="T8" s="410" t="str">
        <f>HLOOKUP(T$6,'10'!T$6:T$70,$Y8,FALSE)</f>
        <v>Ne</v>
      </c>
      <c r="U8" s="410" t="str">
        <f>HLOOKUP(U$6,'10'!U$6:U$70,$Y8,FALSE)</f>
        <v>Ne</v>
      </c>
      <c r="V8" s="410" t="str">
        <f>HLOOKUP(V$6,'10'!V$6:V$70,$Y8,FALSE)</f>
        <v>Ne</v>
      </c>
      <c r="W8" s="411" t="str">
        <f>HLOOKUP(W$6,'10'!W$6:W$70,$Y8,FALSE)</f>
        <v>Ne</v>
      </c>
      <c r="Y8" s="121">
        <v>50</v>
      </c>
    </row>
    <row r="9" spans="1:25" x14ac:dyDescent="0.25">
      <c r="A9" s="1" t="s">
        <v>541</v>
      </c>
      <c r="B9" s="130" t="s">
        <v>456</v>
      </c>
      <c r="C9" s="412">
        <f>SUM(D9:W9)</f>
        <v>0</v>
      </c>
      <c r="D9" s="413"/>
      <c r="E9" s="414"/>
      <c r="F9" s="414"/>
      <c r="G9" s="414"/>
      <c r="H9" s="414"/>
      <c r="I9" s="414"/>
      <c r="J9" s="414"/>
      <c r="K9" s="414"/>
      <c r="L9" s="414"/>
      <c r="M9" s="414"/>
      <c r="N9" s="414"/>
      <c r="O9" s="414"/>
      <c r="P9" s="414"/>
      <c r="Q9" s="414"/>
      <c r="R9" s="414"/>
      <c r="S9" s="414"/>
      <c r="T9" s="414"/>
      <c r="U9" s="414"/>
      <c r="V9" s="414"/>
      <c r="W9" s="415"/>
      <c r="Y9" s="121"/>
    </row>
    <row r="10" spans="1:25" x14ac:dyDescent="0.25">
      <c r="A10" s="1" t="s">
        <v>542</v>
      </c>
      <c r="B10" s="128" t="s">
        <v>241</v>
      </c>
      <c r="C10" s="416"/>
      <c r="D10" s="417"/>
      <c r="E10" s="418"/>
      <c r="F10" s="418"/>
      <c r="G10" s="418"/>
      <c r="H10" s="418"/>
      <c r="I10" s="418"/>
      <c r="J10" s="418"/>
      <c r="K10" s="418"/>
      <c r="L10" s="418"/>
      <c r="M10" s="418"/>
      <c r="N10" s="418"/>
      <c r="O10" s="418"/>
      <c r="P10" s="418"/>
      <c r="Q10" s="418"/>
      <c r="R10" s="418"/>
      <c r="S10" s="418"/>
      <c r="T10" s="418"/>
      <c r="U10" s="418"/>
      <c r="V10" s="418"/>
      <c r="W10" s="419"/>
      <c r="Y10" s="121"/>
    </row>
    <row r="11" spans="1:25" x14ac:dyDescent="0.25">
      <c r="A11" s="1" t="s">
        <v>543</v>
      </c>
      <c r="B11" s="420" t="s">
        <v>100</v>
      </c>
      <c r="C11" s="421"/>
      <c r="D11" s="422"/>
      <c r="E11" s="423"/>
      <c r="F11" s="423"/>
      <c r="G11" s="423"/>
      <c r="H11" s="423"/>
      <c r="I11" s="423"/>
      <c r="J11" s="423"/>
      <c r="K11" s="423"/>
      <c r="L11" s="423"/>
      <c r="M11" s="423"/>
      <c r="N11" s="423"/>
      <c r="O11" s="423"/>
      <c r="P11" s="423"/>
      <c r="Q11" s="423"/>
      <c r="R11" s="423"/>
      <c r="S11" s="423"/>
      <c r="T11" s="423"/>
      <c r="U11" s="423"/>
      <c r="V11" s="423"/>
      <c r="W11" s="424"/>
      <c r="Y11" s="121"/>
    </row>
    <row r="12" spans="1:25" x14ac:dyDescent="0.25">
      <c r="A12" s="1" t="s">
        <v>544</v>
      </c>
      <c r="B12" s="420" t="s">
        <v>101</v>
      </c>
      <c r="C12" s="425"/>
      <c r="D12" s="422"/>
      <c r="E12" s="423"/>
      <c r="F12" s="423"/>
      <c r="G12" s="423"/>
      <c r="H12" s="423"/>
      <c r="I12" s="423"/>
      <c r="J12" s="423"/>
      <c r="K12" s="423"/>
      <c r="L12" s="423"/>
      <c r="M12" s="423"/>
      <c r="N12" s="423"/>
      <c r="O12" s="423"/>
      <c r="P12" s="423"/>
      <c r="Q12" s="423"/>
      <c r="R12" s="423"/>
      <c r="S12" s="423"/>
      <c r="T12" s="423"/>
      <c r="U12" s="423"/>
      <c r="V12" s="423"/>
      <c r="W12" s="424"/>
      <c r="Y12" s="121"/>
    </row>
    <row r="13" spans="1:25" x14ac:dyDescent="0.25">
      <c r="A13" s="1" t="s">
        <v>545</v>
      </c>
      <c r="B13" s="420" t="s">
        <v>102</v>
      </c>
      <c r="C13" s="425"/>
      <c r="D13" s="422"/>
      <c r="E13" s="423"/>
      <c r="F13" s="423"/>
      <c r="G13" s="423"/>
      <c r="H13" s="423"/>
      <c r="I13" s="423"/>
      <c r="J13" s="423"/>
      <c r="K13" s="423"/>
      <c r="L13" s="423"/>
      <c r="M13" s="423"/>
      <c r="N13" s="423"/>
      <c r="O13" s="423"/>
      <c r="P13" s="423"/>
      <c r="Q13" s="423"/>
      <c r="R13" s="423"/>
      <c r="S13" s="423"/>
      <c r="T13" s="423"/>
      <c r="U13" s="423"/>
      <c r="V13" s="423"/>
      <c r="W13" s="424"/>
      <c r="Y13" s="121"/>
    </row>
    <row r="14" spans="1:25" x14ac:dyDescent="0.25">
      <c r="A14" s="1" t="s">
        <v>546</v>
      </c>
      <c r="B14" s="420" t="s">
        <v>103</v>
      </c>
      <c r="C14" s="425"/>
      <c r="D14" s="422"/>
      <c r="E14" s="423"/>
      <c r="F14" s="423"/>
      <c r="G14" s="423"/>
      <c r="H14" s="423"/>
      <c r="I14" s="423"/>
      <c r="J14" s="423"/>
      <c r="K14" s="423"/>
      <c r="L14" s="423"/>
      <c r="M14" s="423"/>
      <c r="N14" s="423"/>
      <c r="O14" s="423"/>
      <c r="P14" s="423"/>
      <c r="Q14" s="423"/>
      <c r="R14" s="423"/>
      <c r="S14" s="423"/>
      <c r="T14" s="423"/>
      <c r="U14" s="423"/>
      <c r="V14" s="423"/>
      <c r="W14" s="424"/>
      <c r="Y14" s="121"/>
    </row>
    <row r="15" spans="1:25" x14ac:dyDescent="0.25">
      <c r="A15" s="1" t="s">
        <v>547</v>
      </c>
      <c r="B15" s="420" t="s">
        <v>104</v>
      </c>
      <c r="C15" s="425"/>
      <c r="D15" s="422"/>
      <c r="E15" s="423"/>
      <c r="F15" s="423"/>
      <c r="G15" s="423"/>
      <c r="H15" s="423"/>
      <c r="I15" s="423"/>
      <c r="J15" s="423"/>
      <c r="K15" s="423"/>
      <c r="L15" s="423"/>
      <c r="M15" s="423"/>
      <c r="N15" s="423"/>
      <c r="O15" s="423"/>
      <c r="P15" s="423"/>
      <c r="Q15" s="423"/>
      <c r="R15" s="423"/>
      <c r="S15" s="423"/>
      <c r="T15" s="423"/>
      <c r="U15" s="423"/>
      <c r="V15" s="423"/>
      <c r="W15" s="424"/>
      <c r="Y15" s="121"/>
    </row>
    <row r="16" spans="1:25" x14ac:dyDescent="0.25">
      <c r="A16" s="1" t="s">
        <v>548</v>
      </c>
      <c r="B16" s="420" t="s">
        <v>105</v>
      </c>
      <c r="C16" s="425"/>
      <c r="D16" s="422"/>
      <c r="E16" s="423"/>
      <c r="F16" s="423"/>
      <c r="G16" s="423"/>
      <c r="H16" s="423"/>
      <c r="I16" s="423"/>
      <c r="J16" s="423"/>
      <c r="K16" s="423"/>
      <c r="L16" s="423"/>
      <c r="M16" s="423"/>
      <c r="N16" s="423"/>
      <c r="O16" s="423"/>
      <c r="P16" s="423"/>
      <c r="Q16" s="423"/>
      <c r="R16" s="423"/>
      <c r="S16" s="423"/>
      <c r="T16" s="423"/>
      <c r="U16" s="423"/>
      <c r="V16" s="423"/>
      <c r="W16" s="424"/>
      <c r="Y16" s="121"/>
    </row>
    <row r="17" spans="1:25" x14ac:dyDescent="0.25">
      <c r="A17" s="1" t="s">
        <v>549</v>
      </c>
      <c r="B17" s="426" t="s">
        <v>401</v>
      </c>
      <c r="C17" s="416"/>
      <c r="D17" s="422"/>
      <c r="E17" s="423"/>
      <c r="F17" s="423"/>
      <c r="G17" s="423"/>
      <c r="H17" s="423"/>
      <c r="I17" s="423"/>
      <c r="J17" s="423"/>
      <c r="K17" s="423"/>
      <c r="L17" s="423"/>
      <c r="M17" s="423"/>
      <c r="N17" s="423"/>
      <c r="O17" s="423"/>
      <c r="P17" s="423"/>
      <c r="Q17" s="423"/>
      <c r="R17" s="423"/>
      <c r="S17" s="423"/>
      <c r="T17" s="423"/>
      <c r="U17" s="423"/>
      <c r="V17" s="423"/>
      <c r="W17" s="424"/>
      <c r="Y17" s="121"/>
    </row>
    <row r="18" spans="1:25" x14ac:dyDescent="0.25">
      <c r="A18" s="1" t="s">
        <v>550</v>
      </c>
      <c r="B18" s="427" t="s">
        <v>402</v>
      </c>
      <c r="C18" s="428"/>
      <c r="D18" s="422"/>
      <c r="E18" s="423"/>
      <c r="F18" s="423"/>
      <c r="G18" s="423"/>
      <c r="H18" s="423"/>
      <c r="I18" s="423"/>
      <c r="J18" s="423"/>
      <c r="K18" s="423"/>
      <c r="L18" s="423"/>
      <c r="M18" s="423"/>
      <c r="N18" s="423"/>
      <c r="O18" s="423"/>
      <c r="P18" s="423"/>
      <c r="Q18" s="423"/>
      <c r="R18" s="423"/>
      <c r="S18" s="423"/>
      <c r="T18" s="423"/>
      <c r="U18" s="423"/>
      <c r="V18" s="423"/>
      <c r="W18" s="424"/>
      <c r="Y18" s="121"/>
    </row>
    <row r="19" spans="1:25" x14ac:dyDescent="0.25">
      <c r="A19" s="1" t="s">
        <v>551</v>
      </c>
      <c r="B19" s="128" t="s">
        <v>160</v>
      </c>
      <c r="C19" s="429">
        <f>SUM(C11:C16)</f>
        <v>0</v>
      </c>
      <c r="D19" s="422"/>
      <c r="E19" s="423"/>
      <c r="F19" s="423"/>
      <c r="G19" s="423"/>
      <c r="H19" s="423"/>
      <c r="I19" s="423"/>
      <c r="J19" s="423"/>
      <c r="K19" s="423"/>
      <c r="L19" s="423"/>
      <c r="M19" s="423"/>
      <c r="N19" s="423"/>
      <c r="O19" s="423"/>
      <c r="P19" s="423"/>
      <c r="Q19" s="423"/>
      <c r="R19" s="423"/>
      <c r="S19" s="423"/>
      <c r="T19" s="423"/>
      <c r="U19" s="423"/>
      <c r="V19" s="423"/>
      <c r="W19" s="424"/>
      <c r="Y19" s="121"/>
    </row>
    <row r="20" spans="1:25" x14ac:dyDescent="0.25">
      <c r="A20" s="1" t="s">
        <v>552</v>
      </c>
      <c r="B20" s="216" t="s">
        <v>1104</v>
      </c>
      <c r="C20" s="201" t="str">
        <f>IF(C9=C19,"Gerai","Klaida")</f>
        <v>Gerai</v>
      </c>
      <c r="D20" s="430"/>
      <c r="E20" s="431"/>
      <c r="F20" s="431"/>
      <c r="G20" s="431"/>
      <c r="H20" s="431"/>
      <c r="I20" s="431"/>
      <c r="J20" s="431"/>
      <c r="K20" s="431"/>
      <c r="L20" s="431"/>
      <c r="M20" s="431"/>
      <c r="N20" s="431"/>
      <c r="O20" s="431"/>
      <c r="P20" s="431"/>
      <c r="Q20" s="431"/>
      <c r="R20" s="431"/>
      <c r="S20" s="431"/>
      <c r="T20" s="431"/>
      <c r="U20" s="431"/>
      <c r="V20" s="431"/>
      <c r="W20" s="432"/>
      <c r="Y20" s="121"/>
    </row>
    <row r="21" spans="1:25" x14ac:dyDescent="0.25">
      <c r="A21" s="1" t="s">
        <v>553</v>
      </c>
      <c r="B21" s="1"/>
      <c r="Y21" s="121"/>
    </row>
    <row r="22" spans="1:25" ht="21" x14ac:dyDescent="0.25">
      <c r="A22" s="1" t="s">
        <v>554</v>
      </c>
      <c r="B22" s="406" t="s">
        <v>406</v>
      </c>
      <c r="C22" s="403" t="s">
        <v>140</v>
      </c>
      <c r="D22" s="404" t="s">
        <v>0</v>
      </c>
      <c r="E22" s="404" t="s">
        <v>1</v>
      </c>
      <c r="F22" s="404" t="s">
        <v>2</v>
      </c>
      <c r="G22" s="404" t="s">
        <v>3</v>
      </c>
      <c r="H22" s="404" t="s">
        <v>4</v>
      </c>
      <c r="I22" s="404" t="s">
        <v>5</v>
      </c>
      <c r="J22" s="404" t="s">
        <v>6</v>
      </c>
      <c r="K22" s="404" t="s">
        <v>7</v>
      </c>
      <c r="L22" s="404" t="s">
        <v>8</v>
      </c>
      <c r="M22" s="404" t="s">
        <v>9</v>
      </c>
      <c r="N22" s="404" t="s">
        <v>43</v>
      </c>
      <c r="O22" s="404" t="s">
        <v>44</v>
      </c>
      <c r="P22" s="404" t="s">
        <v>45</v>
      </c>
      <c r="Q22" s="404" t="s">
        <v>46</v>
      </c>
      <c r="R22" s="404" t="s">
        <v>47</v>
      </c>
      <c r="S22" s="404" t="s">
        <v>48</v>
      </c>
      <c r="T22" s="404" t="s">
        <v>49</v>
      </c>
      <c r="U22" s="404" t="s">
        <v>50</v>
      </c>
      <c r="V22" s="404" t="s">
        <v>51</v>
      </c>
      <c r="W22" s="405" t="s">
        <v>52</v>
      </c>
      <c r="Y22" s="121"/>
    </row>
    <row r="23" spans="1:25" x14ac:dyDescent="0.25">
      <c r="A23" s="1" t="s">
        <v>555</v>
      </c>
      <c r="B23" s="433"/>
      <c r="C23" s="194" t="s">
        <v>160</v>
      </c>
      <c r="D23" s="434"/>
      <c r="E23" s="434"/>
      <c r="F23" s="434"/>
      <c r="G23" s="434"/>
      <c r="H23" s="434"/>
      <c r="I23" s="434"/>
      <c r="J23" s="434"/>
      <c r="K23" s="434"/>
      <c r="L23" s="434"/>
      <c r="M23" s="434"/>
      <c r="N23" s="434"/>
      <c r="O23" s="434"/>
      <c r="P23" s="434"/>
      <c r="Q23" s="434"/>
      <c r="R23" s="434"/>
      <c r="S23" s="434"/>
      <c r="T23" s="434"/>
      <c r="U23" s="434"/>
      <c r="V23" s="434"/>
      <c r="W23" s="258"/>
      <c r="Y23" s="121"/>
    </row>
    <row r="24" spans="1:25" x14ac:dyDescent="0.25">
      <c r="A24" s="1" t="s">
        <v>556</v>
      </c>
      <c r="B24" s="124" t="str">
        <f>$B$8</f>
        <v>Ar rodiklis taikomas VPS priemonei?</v>
      </c>
      <c r="C24" s="131">
        <f>COUNTIFS(D24:W24,"taip")</f>
        <v>3</v>
      </c>
      <c r="D24" s="410" t="str">
        <f>HLOOKUP(D$6,'10'!D$6:D$70,$Y24,FALSE)</f>
        <v>Taip</v>
      </c>
      <c r="E24" s="410" t="str">
        <f>HLOOKUP(E$6,'10'!E$6:E$70,$Y24,FALSE)</f>
        <v>Taip</v>
      </c>
      <c r="F24" s="410" t="str">
        <f>HLOOKUP(F$6,'10'!F$6:F$70,$Y24,FALSE)</f>
        <v>Taip</v>
      </c>
      <c r="G24" s="410" t="str">
        <f>HLOOKUP(G$6,'10'!G$6:G$70,$Y24,FALSE)</f>
        <v>Ne</v>
      </c>
      <c r="H24" s="410" t="str">
        <f>HLOOKUP(H$6,'10'!H$6:H$70,$Y24,FALSE)</f>
        <v>Ne</v>
      </c>
      <c r="I24" s="410" t="str">
        <f>HLOOKUP(I$6,'10'!I$6:I$70,$Y24,FALSE)</f>
        <v>Ne</v>
      </c>
      <c r="J24" s="410" t="str">
        <f>HLOOKUP(J$6,'10'!J$6:J$70,$Y24,FALSE)</f>
        <v>Ne</v>
      </c>
      <c r="K24" s="410" t="str">
        <f>HLOOKUP(K$6,'10'!K$6:K$70,$Y24,FALSE)</f>
        <v>Ne</v>
      </c>
      <c r="L24" s="410" t="str">
        <f>HLOOKUP(L$6,'10'!L$6:L$70,$Y24,FALSE)</f>
        <v>Ne</v>
      </c>
      <c r="M24" s="410" t="str">
        <f>HLOOKUP(M$6,'10'!M$6:M$70,$Y24,FALSE)</f>
        <v>Ne</v>
      </c>
      <c r="N24" s="410" t="str">
        <f>HLOOKUP(N$6,'10'!N$6:N$70,$Y24,FALSE)</f>
        <v>Ne</v>
      </c>
      <c r="O24" s="410" t="str">
        <f>HLOOKUP(O$6,'10'!O$6:O$70,$Y24,FALSE)</f>
        <v>Ne</v>
      </c>
      <c r="P24" s="410" t="str">
        <f>HLOOKUP(P$6,'10'!P$6:P$70,$Y24,FALSE)</f>
        <v>Ne</v>
      </c>
      <c r="Q24" s="410" t="str">
        <f>HLOOKUP(Q$6,'10'!Q$6:Q$70,$Y24,FALSE)</f>
        <v>Ne</v>
      </c>
      <c r="R24" s="410" t="str">
        <f>HLOOKUP(R$6,'10'!R$6:R$70,$Y24,FALSE)</f>
        <v>Ne</v>
      </c>
      <c r="S24" s="410" t="str">
        <f>HLOOKUP(S$6,'10'!S$6:S$70,$Y24,FALSE)</f>
        <v>Ne</v>
      </c>
      <c r="T24" s="410" t="str">
        <f>HLOOKUP(T$6,'10'!T$6:T$70,$Y24,FALSE)</f>
        <v>Ne</v>
      </c>
      <c r="U24" s="410" t="str">
        <f>HLOOKUP(U$6,'10'!U$6:U$70,$Y24,FALSE)</f>
        <v>Ne</v>
      </c>
      <c r="V24" s="410" t="str">
        <f>HLOOKUP(V$6,'10'!V$6:V$70,$Y24,FALSE)</f>
        <v>Ne</v>
      </c>
      <c r="W24" s="411" t="str">
        <f>HLOOKUP(W$6,'10'!W$6:W$70,$Y24,FALSE)</f>
        <v>Ne</v>
      </c>
      <c r="Y24" s="121">
        <v>51</v>
      </c>
    </row>
    <row r="25" spans="1:25" x14ac:dyDescent="0.25">
      <c r="A25" s="1" t="s">
        <v>557</v>
      </c>
      <c r="B25" s="130" t="str">
        <f>B9</f>
        <v>Kiekybinis tikslas iki 2029 m.</v>
      </c>
      <c r="C25" s="412">
        <f>SUM(D25:W25)</f>
        <v>18</v>
      </c>
      <c r="D25" s="435">
        <v>6.5</v>
      </c>
      <c r="E25" s="435">
        <v>6.5</v>
      </c>
      <c r="F25" s="435">
        <v>5</v>
      </c>
      <c r="G25" s="435"/>
      <c r="H25" s="435"/>
      <c r="I25" s="435"/>
      <c r="J25" s="435"/>
      <c r="K25" s="435"/>
      <c r="L25" s="435"/>
      <c r="M25" s="435"/>
      <c r="N25" s="435"/>
      <c r="O25" s="435"/>
      <c r="P25" s="435"/>
      <c r="Q25" s="435"/>
      <c r="R25" s="435"/>
      <c r="S25" s="435"/>
      <c r="T25" s="435"/>
      <c r="U25" s="435"/>
      <c r="V25" s="435"/>
      <c r="W25" s="436"/>
      <c r="Y25" s="121"/>
    </row>
    <row r="26" spans="1:25" x14ac:dyDescent="0.25">
      <c r="A26" s="1" t="s">
        <v>558</v>
      </c>
      <c r="B26" s="130" t="s">
        <v>1461</v>
      </c>
      <c r="C26" s="749"/>
      <c r="D26" s="400" t="s">
        <v>76</v>
      </c>
      <c r="E26" s="400" t="s">
        <v>76</v>
      </c>
      <c r="F26" s="400" t="s">
        <v>76</v>
      </c>
      <c r="G26" s="400" t="s">
        <v>76</v>
      </c>
      <c r="H26" s="400" t="s">
        <v>76</v>
      </c>
      <c r="I26" s="400" t="s">
        <v>76</v>
      </c>
      <c r="J26" s="400" t="s">
        <v>76</v>
      </c>
      <c r="K26" s="400" t="s">
        <v>76</v>
      </c>
      <c r="L26" s="400" t="s">
        <v>76</v>
      </c>
      <c r="M26" s="400" t="s">
        <v>76</v>
      </c>
      <c r="N26" s="400" t="s">
        <v>76</v>
      </c>
      <c r="O26" s="400" t="s">
        <v>76</v>
      </c>
      <c r="P26" s="400" t="s">
        <v>76</v>
      </c>
      <c r="Q26" s="400" t="s">
        <v>76</v>
      </c>
      <c r="R26" s="400" t="s">
        <v>76</v>
      </c>
      <c r="S26" s="400" t="s">
        <v>76</v>
      </c>
      <c r="T26" s="400" t="s">
        <v>76</v>
      </c>
      <c r="U26" s="400" t="s">
        <v>76</v>
      </c>
      <c r="V26" s="400" t="s">
        <v>76</v>
      </c>
      <c r="W26" s="401" t="s">
        <v>76</v>
      </c>
      <c r="Y26" s="121"/>
    </row>
    <row r="27" spans="1:25" x14ac:dyDescent="0.25">
      <c r="A27" s="1" t="s">
        <v>559</v>
      </c>
      <c r="B27" s="130" t="s">
        <v>1462</v>
      </c>
      <c r="C27" s="750"/>
      <c r="D27" s="400" t="s">
        <v>76</v>
      </c>
      <c r="E27" s="400" t="s">
        <v>77</v>
      </c>
      <c r="F27" s="400" t="s">
        <v>76</v>
      </c>
      <c r="G27" s="400" t="s">
        <v>76</v>
      </c>
      <c r="H27" s="400" t="s">
        <v>76</v>
      </c>
      <c r="I27" s="400" t="s">
        <v>76</v>
      </c>
      <c r="J27" s="400" t="s">
        <v>76</v>
      </c>
      <c r="K27" s="400" t="s">
        <v>76</v>
      </c>
      <c r="L27" s="400" t="s">
        <v>76</v>
      </c>
      <c r="M27" s="400" t="s">
        <v>76</v>
      </c>
      <c r="N27" s="400" t="s">
        <v>76</v>
      </c>
      <c r="O27" s="400" t="s">
        <v>76</v>
      </c>
      <c r="P27" s="400" t="s">
        <v>76</v>
      </c>
      <c r="Q27" s="400" t="s">
        <v>76</v>
      </c>
      <c r="R27" s="400" t="s">
        <v>76</v>
      </c>
      <c r="S27" s="400" t="s">
        <v>76</v>
      </c>
      <c r="T27" s="400" t="s">
        <v>76</v>
      </c>
      <c r="U27" s="400" t="s">
        <v>76</v>
      </c>
      <c r="V27" s="400" t="s">
        <v>76</v>
      </c>
      <c r="W27" s="401" t="s">
        <v>76</v>
      </c>
      <c r="Y27" s="121"/>
    </row>
    <row r="28" spans="1:25" x14ac:dyDescent="0.25">
      <c r="A28" s="1" t="s">
        <v>560</v>
      </c>
      <c r="B28" s="437" t="s">
        <v>241</v>
      </c>
      <c r="C28" s="428"/>
      <c r="D28" s="417"/>
      <c r="E28" s="418"/>
      <c r="F28" s="418"/>
      <c r="G28" s="418"/>
      <c r="H28" s="418"/>
      <c r="I28" s="418"/>
      <c r="J28" s="418"/>
      <c r="K28" s="418"/>
      <c r="L28" s="418"/>
      <c r="M28" s="418"/>
      <c r="N28" s="418"/>
      <c r="O28" s="418"/>
      <c r="P28" s="418"/>
      <c r="Q28" s="418"/>
      <c r="R28" s="418"/>
      <c r="S28" s="418"/>
      <c r="T28" s="418"/>
      <c r="U28" s="418"/>
      <c r="V28" s="418"/>
      <c r="W28" s="419"/>
      <c r="Y28" s="121"/>
    </row>
    <row r="29" spans="1:25" x14ac:dyDescent="0.25">
      <c r="A29" s="1" t="s">
        <v>561</v>
      </c>
      <c r="B29" s="99" t="s">
        <v>100</v>
      </c>
      <c r="C29" s="425">
        <v>0</v>
      </c>
      <c r="D29" s="422"/>
      <c r="E29" s="423"/>
      <c r="F29" s="423"/>
      <c r="G29" s="423"/>
      <c r="H29" s="423"/>
      <c r="I29" s="423"/>
      <c r="J29" s="423"/>
      <c r="K29" s="423"/>
      <c r="L29" s="423"/>
      <c r="M29" s="423"/>
      <c r="N29" s="423"/>
      <c r="O29" s="423"/>
      <c r="P29" s="423"/>
      <c r="Q29" s="423"/>
      <c r="R29" s="423"/>
      <c r="S29" s="423"/>
      <c r="T29" s="423"/>
      <c r="U29" s="423"/>
      <c r="V29" s="423"/>
      <c r="W29" s="424"/>
      <c r="Y29" s="121"/>
    </row>
    <row r="30" spans="1:25" x14ac:dyDescent="0.25">
      <c r="A30" s="1" t="s">
        <v>562</v>
      </c>
      <c r="B30" s="99" t="s">
        <v>101</v>
      </c>
      <c r="C30" s="425">
        <v>0</v>
      </c>
      <c r="D30" s="422"/>
      <c r="E30" s="423"/>
      <c r="F30" s="423"/>
      <c r="G30" s="423"/>
      <c r="H30" s="423"/>
      <c r="I30" s="423"/>
      <c r="J30" s="423"/>
      <c r="K30" s="423"/>
      <c r="L30" s="423"/>
      <c r="M30" s="423"/>
      <c r="N30" s="423"/>
      <c r="O30" s="423"/>
      <c r="P30" s="423"/>
      <c r="Q30" s="423"/>
      <c r="R30" s="423"/>
      <c r="S30" s="423"/>
      <c r="T30" s="423"/>
      <c r="U30" s="423"/>
      <c r="V30" s="423"/>
      <c r="W30" s="424"/>
      <c r="Y30" s="121"/>
    </row>
    <row r="31" spans="1:25" x14ac:dyDescent="0.25">
      <c r="A31" s="1" t="s">
        <v>563</v>
      </c>
      <c r="B31" s="99" t="s">
        <v>102</v>
      </c>
      <c r="C31" s="425">
        <v>16</v>
      </c>
      <c r="D31" s="422">
        <v>6.5</v>
      </c>
      <c r="E31" s="423">
        <v>6.5</v>
      </c>
      <c r="F31" s="423">
        <v>3</v>
      </c>
      <c r="G31" s="423"/>
      <c r="H31" s="423"/>
      <c r="I31" s="423"/>
      <c r="J31" s="423"/>
      <c r="K31" s="423"/>
      <c r="L31" s="423"/>
      <c r="M31" s="423"/>
      <c r="N31" s="423"/>
      <c r="O31" s="423"/>
      <c r="P31" s="423"/>
      <c r="Q31" s="423"/>
      <c r="R31" s="423"/>
      <c r="S31" s="423"/>
      <c r="T31" s="423"/>
      <c r="U31" s="423"/>
      <c r="V31" s="423"/>
      <c r="W31" s="424"/>
      <c r="Y31" s="121"/>
    </row>
    <row r="32" spans="1:25" x14ac:dyDescent="0.25">
      <c r="A32" s="1" t="s">
        <v>564</v>
      </c>
      <c r="B32" s="99" t="s">
        <v>103</v>
      </c>
      <c r="C32" s="425">
        <v>2</v>
      </c>
      <c r="D32" s="422"/>
      <c r="E32" s="423"/>
      <c r="F32" s="423">
        <v>2</v>
      </c>
      <c r="G32" s="423"/>
      <c r="H32" s="423"/>
      <c r="I32" s="423"/>
      <c r="J32" s="423"/>
      <c r="K32" s="423"/>
      <c r="L32" s="423"/>
      <c r="M32" s="423"/>
      <c r="N32" s="423"/>
      <c r="O32" s="423"/>
      <c r="P32" s="423"/>
      <c r="Q32" s="423"/>
      <c r="R32" s="423"/>
      <c r="S32" s="423"/>
      <c r="T32" s="423"/>
      <c r="U32" s="423"/>
      <c r="V32" s="423"/>
      <c r="W32" s="424"/>
      <c r="Y32" s="121"/>
    </row>
    <row r="33" spans="1:25" x14ac:dyDescent="0.25">
      <c r="A33" s="1" t="s">
        <v>565</v>
      </c>
      <c r="B33" s="99" t="s">
        <v>104</v>
      </c>
      <c r="C33" s="425"/>
      <c r="D33" s="422"/>
      <c r="E33" s="423"/>
      <c r="F33" s="423"/>
      <c r="G33" s="423"/>
      <c r="H33" s="423"/>
      <c r="I33" s="423"/>
      <c r="J33" s="423"/>
      <c r="K33" s="423"/>
      <c r="L33" s="423"/>
      <c r="M33" s="423"/>
      <c r="N33" s="423"/>
      <c r="O33" s="423"/>
      <c r="P33" s="423"/>
      <c r="Q33" s="423"/>
      <c r="R33" s="423"/>
      <c r="S33" s="423"/>
      <c r="T33" s="423"/>
      <c r="U33" s="423"/>
      <c r="V33" s="423"/>
      <c r="W33" s="424"/>
      <c r="Y33" s="121"/>
    </row>
    <row r="34" spans="1:25" x14ac:dyDescent="0.25">
      <c r="A34" s="1" t="s">
        <v>566</v>
      </c>
      <c r="B34" s="99" t="s">
        <v>105</v>
      </c>
      <c r="C34" s="425"/>
      <c r="D34" s="422"/>
      <c r="E34" s="423"/>
      <c r="F34" s="423"/>
      <c r="G34" s="423"/>
      <c r="H34" s="423"/>
      <c r="I34" s="423"/>
      <c r="J34" s="423"/>
      <c r="K34" s="423"/>
      <c r="L34" s="423"/>
      <c r="M34" s="423"/>
      <c r="N34" s="423"/>
      <c r="O34" s="423"/>
      <c r="P34" s="423"/>
      <c r="Q34" s="423"/>
      <c r="R34" s="423"/>
      <c r="S34" s="423"/>
      <c r="T34" s="423"/>
      <c r="U34" s="423"/>
      <c r="V34" s="423"/>
      <c r="W34" s="424"/>
      <c r="Y34" s="121"/>
    </row>
    <row r="35" spans="1:25" x14ac:dyDescent="0.25">
      <c r="A35" s="1" t="s">
        <v>567</v>
      </c>
      <c r="B35" s="426" t="s">
        <v>401</v>
      </c>
      <c r="C35" s="416"/>
      <c r="D35" s="422"/>
      <c r="E35" s="423"/>
      <c r="F35" s="423"/>
      <c r="G35" s="423"/>
      <c r="H35" s="423"/>
      <c r="I35" s="423"/>
      <c r="J35" s="423"/>
      <c r="K35" s="423"/>
      <c r="L35" s="423"/>
      <c r="M35" s="423"/>
      <c r="N35" s="423"/>
      <c r="O35" s="423"/>
      <c r="P35" s="423"/>
      <c r="Q35" s="423"/>
      <c r="R35" s="423"/>
      <c r="S35" s="423"/>
      <c r="T35" s="423"/>
      <c r="U35" s="423"/>
      <c r="V35" s="423"/>
      <c r="W35" s="424"/>
      <c r="Y35" s="121"/>
    </row>
    <row r="36" spans="1:25" x14ac:dyDescent="0.25">
      <c r="A36" s="1" t="s">
        <v>568</v>
      </c>
      <c r="B36" s="427" t="s">
        <v>402</v>
      </c>
      <c r="C36" s="428"/>
      <c r="D36" s="422"/>
      <c r="E36" s="423"/>
      <c r="F36" s="423"/>
      <c r="G36" s="423"/>
      <c r="H36" s="423"/>
      <c r="I36" s="423"/>
      <c r="J36" s="423"/>
      <c r="K36" s="423"/>
      <c r="L36" s="423"/>
      <c r="M36" s="423"/>
      <c r="N36" s="423"/>
      <c r="O36" s="423"/>
      <c r="P36" s="423"/>
      <c r="Q36" s="423"/>
      <c r="R36" s="423"/>
      <c r="S36" s="423"/>
      <c r="T36" s="423"/>
      <c r="U36" s="423"/>
      <c r="V36" s="423"/>
      <c r="W36" s="424"/>
      <c r="Y36" s="121"/>
    </row>
    <row r="37" spans="1:25" x14ac:dyDescent="0.25">
      <c r="A37" s="1" t="s">
        <v>569</v>
      </c>
      <c r="B37" s="128" t="s">
        <v>160</v>
      </c>
      <c r="C37" s="438">
        <f>SUM(C29:C34)</f>
        <v>18</v>
      </c>
      <c r="D37" s="422"/>
      <c r="E37" s="423"/>
      <c r="F37" s="423"/>
      <c r="G37" s="423"/>
      <c r="H37" s="423"/>
      <c r="I37" s="423"/>
      <c r="J37" s="423"/>
      <c r="K37" s="423"/>
      <c r="L37" s="423"/>
      <c r="M37" s="423"/>
      <c r="N37" s="423"/>
      <c r="O37" s="423"/>
      <c r="P37" s="423"/>
      <c r="Q37" s="423"/>
      <c r="R37" s="423"/>
      <c r="S37" s="423"/>
      <c r="T37" s="423"/>
      <c r="U37" s="423"/>
      <c r="V37" s="423"/>
      <c r="W37" s="424"/>
      <c r="Y37" s="121"/>
    </row>
    <row r="38" spans="1:25" x14ac:dyDescent="0.25">
      <c r="A38" s="1" t="s">
        <v>570</v>
      </c>
      <c r="B38" s="216" t="s">
        <v>1104</v>
      </c>
      <c r="C38" s="201" t="str">
        <f>IF(C25=C37,"Gerai","Klaida")</f>
        <v>Gerai</v>
      </c>
      <c r="D38" s="430"/>
      <c r="E38" s="431"/>
      <c r="F38" s="431"/>
      <c r="G38" s="431"/>
      <c r="H38" s="431"/>
      <c r="I38" s="431"/>
      <c r="J38" s="431"/>
      <c r="K38" s="431"/>
      <c r="L38" s="431"/>
      <c r="M38" s="431"/>
      <c r="N38" s="431"/>
      <c r="O38" s="431"/>
      <c r="P38" s="431"/>
      <c r="Q38" s="431"/>
      <c r="R38" s="431"/>
      <c r="S38" s="431"/>
      <c r="T38" s="431"/>
      <c r="U38" s="431"/>
      <c r="V38" s="431"/>
      <c r="W38" s="432"/>
      <c r="Y38" s="121"/>
    </row>
    <row r="39" spans="1:25" x14ac:dyDescent="0.25">
      <c r="A39" s="1" t="s">
        <v>571</v>
      </c>
      <c r="B39" s="1"/>
      <c r="C39" s="13"/>
      <c r="Y39" s="121"/>
    </row>
    <row r="40" spans="1:25" ht="21" x14ac:dyDescent="0.25">
      <c r="A40" s="1" t="s">
        <v>572</v>
      </c>
      <c r="B40" s="406" t="s">
        <v>407</v>
      </c>
      <c r="C40" s="403" t="s">
        <v>141</v>
      </c>
      <c r="D40" s="404" t="s">
        <v>0</v>
      </c>
      <c r="E40" s="404" t="s">
        <v>1</v>
      </c>
      <c r="F40" s="404" t="s">
        <v>2</v>
      </c>
      <c r="G40" s="404" t="s">
        <v>3</v>
      </c>
      <c r="H40" s="404" t="s">
        <v>4</v>
      </c>
      <c r="I40" s="404" t="s">
        <v>5</v>
      </c>
      <c r="J40" s="404" t="s">
        <v>6</v>
      </c>
      <c r="K40" s="404" t="s">
        <v>7</v>
      </c>
      <c r="L40" s="404" t="s">
        <v>8</v>
      </c>
      <c r="M40" s="404" t="s">
        <v>9</v>
      </c>
      <c r="N40" s="404" t="s">
        <v>43</v>
      </c>
      <c r="O40" s="404" t="s">
        <v>44</v>
      </c>
      <c r="P40" s="404" t="s">
        <v>45</v>
      </c>
      <c r="Q40" s="404" t="s">
        <v>46</v>
      </c>
      <c r="R40" s="404" t="s">
        <v>47</v>
      </c>
      <c r="S40" s="404" t="s">
        <v>48</v>
      </c>
      <c r="T40" s="404" t="s">
        <v>49</v>
      </c>
      <c r="U40" s="404" t="s">
        <v>50</v>
      </c>
      <c r="V40" s="404" t="s">
        <v>51</v>
      </c>
      <c r="W40" s="405" t="s">
        <v>52</v>
      </c>
      <c r="Y40" s="121"/>
    </row>
    <row r="41" spans="1:25" x14ac:dyDescent="0.25">
      <c r="A41" s="1" t="s">
        <v>573</v>
      </c>
      <c r="B41" s="433"/>
      <c r="C41" s="194" t="s">
        <v>160</v>
      </c>
      <c r="D41" s="434"/>
      <c r="E41" s="434"/>
      <c r="F41" s="434"/>
      <c r="G41" s="434"/>
      <c r="H41" s="434"/>
      <c r="I41" s="434"/>
      <c r="J41" s="434"/>
      <c r="K41" s="434"/>
      <c r="L41" s="434"/>
      <c r="M41" s="434"/>
      <c r="N41" s="434"/>
      <c r="O41" s="434"/>
      <c r="P41" s="434"/>
      <c r="Q41" s="434"/>
      <c r="R41" s="434"/>
      <c r="S41" s="434"/>
      <c r="T41" s="434"/>
      <c r="U41" s="434"/>
      <c r="V41" s="434"/>
      <c r="W41" s="258"/>
      <c r="Y41" s="121"/>
    </row>
    <row r="42" spans="1:25" x14ac:dyDescent="0.25">
      <c r="A42" s="1" t="s">
        <v>574</v>
      </c>
      <c r="B42" s="124" t="str">
        <f>$B$8</f>
        <v>Ar rodiklis taikomas VPS priemonei?</v>
      </c>
      <c r="C42" s="131">
        <f>COUNTIFS(D42:W42,"taip")</f>
        <v>3</v>
      </c>
      <c r="D42" s="410" t="str">
        <f>HLOOKUP(D$6,'10'!D$6:D$70,$Y42,FALSE)</f>
        <v>Taip</v>
      </c>
      <c r="E42" s="410" t="str">
        <f>HLOOKUP(E$6,'10'!E$6:E$70,$Y42,FALSE)</f>
        <v>Taip</v>
      </c>
      <c r="F42" s="410" t="str">
        <f>HLOOKUP(F$6,'10'!F$6:F$70,$Y42,FALSE)</f>
        <v>Taip</v>
      </c>
      <c r="G42" s="410" t="str">
        <f>HLOOKUP(G$6,'10'!G$6:G$70,$Y42,FALSE)</f>
        <v>Ne</v>
      </c>
      <c r="H42" s="410" t="str">
        <f>HLOOKUP(H$6,'10'!H$6:H$70,$Y42,FALSE)</f>
        <v>Ne</v>
      </c>
      <c r="I42" s="410" t="str">
        <f>HLOOKUP(I$6,'10'!I$6:I$70,$Y42,FALSE)</f>
        <v>Ne</v>
      </c>
      <c r="J42" s="410" t="str">
        <f>HLOOKUP(J$6,'10'!J$6:J$70,$Y42,FALSE)</f>
        <v>Ne</v>
      </c>
      <c r="K42" s="410" t="str">
        <f>HLOOKUP(K$6,'10'!K$6:K$70,$Y42,FALSE)</f>
        <v>Ne</v>
      </c>
      <c r="L42" s="410" t="str">
        <f>HLOOKUP(L$6,'10'!L$6:L$70,$Y42,FALSE)</f>
        <v>Ne</v>
      </c>
      <c r="M42" s="410" t="str">
        <f>HLOOKUP(M$6,'10'!M$6:M$70,$Y42,FALSE)</f>
        <v>Ne</v>
      </c>
      <c r="N42" s="410" t="str">
        <f>HLOOKUP(N$6,'10'!N$6:N$70,$Y42,FALSE)</f>
        <v>Ne</v>
      </c>
      <c r="O42" s="410" t="str">
        <f>HLOOKUP(O$6,'10'!O$6:O$70,$Y42,FALSE)</f>
        <v>Ne</v>
      </c>
      <c r="P42" s="410" t="str">
        <f>HLOOKUP(P$6,'10'!P$6:P$70,$Y42,FALSE)</f>
        <v>Ne</v>
      </c>
      <c r="Q42" s="410" t="str">
        <f>HLOOKUP(Q$6,'10'!Q$6:Q$70,$Y42,FALSE)</f>
        <v>Ne</v>
      </c>
      <c r="R42" s="410" t="str">
        <f>HLOOKUP(R$6,'10'!R$6:R$70,$Y42,FALSE)</f>
        <v>Ne</v>
      </c>
      <c r="S42" s="410" t="str">
        <f>HLOOKUP(S$6,'10'!S$6:S$70,$Y42,FALSE)</f>
        <v>Ne</v>
      </c>
      <c r="T42" s="410" t="str">
        <f>HLOOKUP(T$6,'10'!T$6:T$70,$Y42,FALSE)</f>
        <v>Ne</v>
      </c>
      <c r="U42" s="410" t="str">
        <f>HLOOKUP(U$6,'10'!U$6:U$70,$Y42,FALSE)</f>
        <v>Ne</v>
      </c>
      <c r="V42" s="410" t="str">
        <f>HLOOKUP(V$6,'10'!V$6:V$70,$Y42,FALSE)</f>
        <v>Ne</v>
      </c>
      <c r="W42" s="411" t="str">
        <f>HLOOKUP(W$6,'10'!W$6:W$70,$Y42,FALSE)</f>
        <v>Ne</v>
      </c>
      <c r="Y42" s="121">
        <v>52</v>
      </c>
    </row>
    <row r="43" spans="1:25" x14ac:dyDescent="0.25">
      <c r="A43" s="1" t="s">
        <v>575</v>
      </c>
      <c r="B43" s="130" t="str">
        <f>$B$9</f>
        <v>Kiekybinis tikslas iki 2029 m.</v>
      </c>
      <c r="C43" s="412">
        <f>SUM(D43:W43)</f>
        <v>13</v>
      </c>
      <c r="D43" s="439">
        <v>4</v>
      </c>
      <c r="E43" s="435">
        <v>4</v>
      </c>
      <c r="F43" s="435">
        <v>5</v>
      </c>
      <c r="G43" s="435"/>
      <c r="H43" s="435"/>
      <c r="I43" s="435"/>
      <c r="J43" s="435"/>
      <c r="K43" s="435"/>
      <c r="L43" s="435"/>
      <c r="M43" s="435"/>
      <c r="N43" s="435"/>
      <c r="O43" s="435"/>
      <c r="P43" s="435"/>
      <c r="Q43" s="435"/>
      <c r="R43" s="435"/>
      <c r="S43" s="435"/>
      <c r="T43" s="435"/>
      <c r="U43" s="435"/>
      <c r="V43" s="435"/>
      <c r="W43" s="436"/>
      <c r="Y43" s="121"/>
    </row>
    <row r="44" spans="1:25" x14ac:dyDescent="0.25">
      <c r="A44" s="1" t="s">
        <v>576</v>
      </c>
      <c r="B44" s="128" t="s">
        <v>241</v>
      </c>
      <c r="C44" s="224"/>
      <c r="D44" s="417"/>
      <c r="E44" s="418"/>
      <c r="F44" s="418"/>
      <c r="G44" s="418"/>
      <c r="H44" s="418"/>
      <c r="I44" s="418"/>
      <c r="J44" s="418"/>
      <c r="K44" s="418"/>
      <c r="L44" s="418"/>
      <c r="M44" s="418"/>
      <c r="N44" s="418"/>
      <c r="O44" s="418"/>
      <c r="P44" s="418"/>
      <c r="Q44" s="418"/>
      <c r="R44" s="418"/>
      <c r="S44" s="418"/>
      <c r="T44" s="418"/>
      <c r="U44" s="418"/>
      <c r="V44" s="418"/>
      <c r="W44" s="419"/>
      <c r="Y44" s="121"/>
    </row>
    <row r="45" spans="1:25" x14ac:dyDescent="0.25">
      <c r="A45" s="1" t="s">
        <v>577</v>
      </c>
      <c r="B45" s="99" t="s">
        <v>100</v>
      </c>
      <c r="C45" s="425">
        <v>0</v>
      </c>
      <c r="D45" s="422"/>
      <c r="E45" s="423"/>
      <c r="F45" s="423"/>
      <c r="G45" s="423"/>
      <c r="H45" s="423"/>
      <c r="I45" s="423"/>
      <c r="J45" s="423"/>
      <c r="K45" s="423"/>
      <c r="L45" s="423"/>
      <c r="M45" s="423"/>
      <c r="N45" s="423"/>
      <c r="O45" s="423"/>
      <c r="P45" s="423"/>
      <c r="Q45" s="423"/>
      <c r="R45" s="423"/>
      <c r="S45" s="423"/>
      <c r="T45" s="423"/>
      <c r="U45" s="423"/>
      <c r="V45" s="423"/>
      <c r="W45" s="424"/>
      <c r="Y45" s="121"/>
    </row>
    <row r="46" spans="1:25" x14ac:dyDescent="0.25">
      <c r="A46" s="1" t="s">
        <v>578</v>
      </c>
      <c r="B46" s="99" t="s">
        <v>101</v>
      </c>
      <c r="C46" s="425">
        <v>0</v>
      </c>
      <c r="D46" s="422"/>
      <c r="E46" s="423"/>
      <c r="F46" s="423"/>
      <c r="G46" s="423"/>
      <c r="H46" s="423"/>
      <c r="I46" s="423"/>
      <c r="J46" s="423"/>
      <c r="K46" s="423"/>
      <c r="L46" s="423"/>
      <c r="M46" s="423"/>
      <c r="N46" s="423"/>
      <c r="O46" s="423"/>
      <c r="P46" s="423"/>
      <c r="Q46" s="423"/>
      <c r="R46" s="423"/>
      <c r="S46" s="423"/>
      <c r="T46" s="423"/>
      <c r="U46" s="423"/>
      <c r="V46" s="423"/>
      <c r="W46" s="424"/>
      <c r="Y46" s="121"/>
    </row>
    <row r="47" spans="1:25" x14ac:dyDescent="0.25">
      <c r="A47" s="1" t="s">
        <v>579</v>
      </c>
      <c r="B47" s="99" t="s">
        <v>102</v>
      </c>
      <c r="C47" s="425">
        <v>8</v>
      </c>
      <c r="D47" s="422">
        <v>4</v>
      </c>
      <c r="E47" s="423">
        <v>4</v>
      </c>
      <c r="F47" s="423"/>
      <c r="G47" s="423"/>
      <c r="H47" s="423"/>
      <c r="I47" s="423"/>
      <c r="J47" s="423"/>
      <c r="K47" s="423"/>
      <c r="L47" s="423"/>
      <c r="M47" s="423"/>
      <c r="N47" s="423"/>
      <c r="O47" s="423"/>
      <c r="P47" s="423"/>
      <c r="Q47" s="423"/>
      <c r="R47" s="423"/>
      <c r="S47" s="423"/>
      <c r="T47" s="423"/>
      <c r="U47" s="423"/>
      <c r="V47" s="423"/>
      <c r="W47" s="424"/>
      <c r="Y47" s="121"/>
    </row>
    <row r="48" spans="1:25" x14ac:dyDescent="0.25">
      <c r="A48" s="1" t="s">
        <v>580</v>
      </c>
      <c r="B48" s="99" t="s">
        <v>103</v>
      </c>
      <c r="C48" s="425">
        <v>5</v>
      </c>
      <c r="D48" s="422"/>
      <c r="E48" s="423"/>
      <c r="F48" s="423">
        <v>5</v>
      </c>
      <c r="G48" s="423"/>
      <c r="H48" s="423"/>
      <c r="I48" s="423"/>
      <c r="J48" s="423"/>
      <c r="K48" s="423"/>
      <c r="L48" s="423"/>
      <c r="M48" s="423"/>
      <c r="N48" s="423"/>
      <c r="O48" s="423"/>
      <c r="P48" s="423"/>
      <c r="Q48" s="423"/>
      <c r="R48" s="423"/>
      <c r="S48" s="423"/>
      <c r="T48" s="423"/>
      <c r="U48" s="423"/>
      <c r="V48" s="423"/>
      <c r="W48" s="424"/>
      <c r="Y48" s="121"/>
    </row>
    <row r="49" spans="1:25" x14ac:dyDescent="0.25">
      <c r="A49" s="1" t="s">
        <v>581</v>
      </c>
      <c r="B49" s="99" t="s">
        <v>104</v>
      </c>
      <c r="C49" s="425"/>
      <c r="D49" s="422"/>
      <c r="E49" s="423"/>
      <c r="F49" s="423"/>
      <c r="G49" s="423"/>
      <c r="H49" s="423"/>
      <c r="I49" s="423"/>
      <c r="J49" s="423"/>
      <c r="K49" s="423"/>
      <c r="L49" s="423"/>
      <c r="M49" s="423"/>
      <c r="N49" s="423"/>
      <c r="O49" s="423"/>
      <c r="P49" s="423"/>
      <c r="Q49" s="423"/>
      <c r="R49" s="423"/>
      <c r="S49" s="423"/>
      <c r="T49" s="423"/>
      <c r="U49" s="423"/>
      <c r="V49" s="423"/>
      <c r="W49" s="424"/>
      <c r="Y49" s="121"/>
    </row>
    <row r="50" spans="1:25" x14ac:dyDescent="0.25">
      <c r="A50" s="1" t="s">
        <v>582</v>
      </c>
      <c r="B50" s="99" t="s">
        <v>105</v>
      </c>
      <c r="C50" s="425"/>
      <c r="D50" s="422"/>
      <c r="E50" s="423"/>
      <c r="F50" s="423"/>
      <c r="G50" s="423"/>
      <c r="H50" s="423"/>
      <c r="I50" s="423"/>
      <c r="J50" s="423"/>
      <c r="K50" s="423"/>
      <c r="L50" s="423"/>
      <c r="M50" s="423"/>
      <c r="N50" s="423"/>
      <c r="O50" s="423"/>
      <c r="P50" s="423"/>
      <c r="Q50" s="423"/>
      <c r="R50" s="423"/>
      <c r="S50" s="423"/>
      <c r="T50" s="423"/>
      <c r="U50" s="423"/>
      <c r="V50" s="423"/>
      <c r="W50" s="424"/>
      <c r="Y50" s="121"/>
    </row>
    <row r="51" spans="1:25" x14ac:dyDescent="0.25">
      <c r="A51" s="1" t="s">
        <v>583</v>
      </c>
      <c r="B51" s="426" t="s">
        <v>401</v>
      </c>
      <c r="C51" s="416"/>
      <c r="D51" s="422"/>
      <c r="E51" s="423"/>
      <c r="F51" s="423"/>
      <c r="G51" s="423"/>
      <c r="H51" s="423"/>
      <c r="I51" s="423"/>
      <c r="J51" s="423"/>
      <c r="K51" s="423"/>
      <c r="L51" s="423"/>
      <c r="M51" s="423"/>
      <c r="N51" s="423"/>
      <c r="O51" s="423"/>
      <c r="P51" s="423"/>
      <c r="Q51" s="423"/>
      <c r="R51" s="423"/>
      <c r="S51" s="423"/>
      <c r="T51" s="423"/>
      <c r="U51" s="423"/>
      <c r="V51" s="423"/>
      <c r="W51" s="424"/>
      <c r="Y51" s="121"/>
    </row>
    <row r="52" spans="1:25" x14ac:dyDescent="0.25">
      <c r="A52" s="1" t="s">
        <v>584</v>
      </c>
      <c r="B52" s="427" t="s">
        <v>402</v>
      </c>
      <c r="C52" s="428"/>
      <c r="D52" s="422"/>
      <c r="E52" s="423"/>
      <c r="F52" s="423"/>
      <c r="G52" s="423"/>
      <c r="H52" s="423"/>
      <c r="I52" s="423"/>
      <c r="J52" s="423"/>
      <c r="K52" s="423"/>
      <c r="L52" s="423"/>
      <c r="M52" s="423"/>
      <c r="N52" s="423"/>
      <c r="O52" s="423"/>
      <c r="P52" s="423"/>
      <c r="Q52" s="423"/>
      <c r="R52" s="423"/>
      <c r="S52" s="423"/>
      <c r="T52" s="423"/>
      <c r="U52" s="423"/>
      <c r="V52" s="423"/>
      <c r="W52" s="424"/>
      <c r="Y52" s="121"/>
    </row>
    <row r="53" spans="1:25" x14ac:dyDescent="0.25">
      <c r="A53" s="1" t="s">
        <v>585</v>
      </c>
      <c r="B53" s="128" t="s">
        <v>160</v>
      </c>
      <c r="C53" s="438">
        <f>SUM(C45:C50)</f>
        <v>13</v>
      </c>
      <c r="D53" s="422"/>
      <c r="E53" s="423"/>
      <c r="F53" s="423"/>
      <c r="G53" s="423"/>
      <c r="H53" s="423"/>
      <c r="I53" s="423"/>
      <c r="J53" s="423"/>
      <c r="K53" s="423"/>
      <c r="L53" s="423"/>
      <c r="M53" s="423"/>
      <c r="N53" s="423"/>
      <c r="O53" s="423"/>
      <c r="P53" s="423"/>
      <c r="Q53" s="423"/>
      <c r="R53" s="423"/>
      <c r="S53" s="423"/>
      <c r="T53" s="423"/>
      <c r="U53" s="423"/>
      <c r="V53" s="423"/>
      <c r="W53" s="424"/>
      <c r="Y53" s="121"/>
    </row>
    <row r="54" spans="1:25" x14ac:dyDescent="0.25">
      <c r="A54" s="1" t="s">
        <v>586</v>
      </c>
      <c r="B54" s="216" t="s">
        <v>1104</v>
      </c>
      <c r="C54" s="201" t="str">
        <f>IF(C43=C53,"Gerai","Klaida")</f>
        <v>Gerai</v>
      </c>
      <c r="D54" s="430"/>
      <c r="E54" s="431"/>
      <c r="F54" s="431"/>
      <c r="G54" s="431"/>
      <c r="H54" s="431"/>
      <c r="I54" s="431"/>
      <c r="J54" s="431"/>
      <c r="K54" s="431"/>
      <c r="L54" s="431"/>
      <c r="M54" s="431"/>
      <c r="N54" s="431"/>
      <c r="O54" s="431"/>
      <c r="P54" s="431"/>
      <c r="Q54" s="431"/>
      <c r="R54" s="431"/>
      <c r="S54" s="431"/>
      <c r="T54" s="431"/>
      <c r="U54" s="431"/>
      <c r="V54" s="431"/>
      <c r="W54" s="432"/>
      <c r="Y54" s="121"/>
    </row>
    <row r="55" spans="1:25" x14ac:dyDescent="0.25">
      <c r="A55" s="1" t="s">
        <v>587</v>
      </c>
      <c r="B55" s="1"/>
      <c r="Y55" s="121"/>
    </row>
    <row r="56" spans="1:25" ht="21" x14ac:dyDescent="0.25">
      <c r="A56" s="1" t="s">
        <v>588</v>
      </c>
      <c r="B56" s="406" t="s">
        <v>408</v>
      </c>
      <c r="C56" s="403" t="s">
        <v>154</v>
      </c>
      <c r="D56" s="404" t="s">
        <v>0</v>
      </c>
      <c r="E56" s="404" t="s">
        <v>1</v>
      </c>
      <c r="F56" s="404" t="s">
        <v>2</v>
      </c>
      <c r="G56" s="404" t="s">
        <v>3</v>
      </c>
      <c r="H56" s="404" t="s">
        <v>4</v>
      </c>
      <c r="I56" s="404" t="s">
        <v>5</v>
      </c>
      <c r="J56" s="404" t="s">
        <v>6</v>
      </c>
      <c r="K56" s="404" t="s">
        <v>7</v>
      </c>
      <c r="L56" s="404" t="s">
        <v>8</v>
      </c>
      <c r="M56" s="404" t="s">
        <v>9</v>
      </c>
      <c r="N56" s="404" t="s">
        <v>43</v>
      </c>
      <c r="O56" s="404" t="s">
        <v>44</v>
      </c>
      <c r="P56" s="404" t="s">
        <v>45</v>
      </c>
      <c r="Q56" s="404" t="s">
        <v>46</v>
      </c>
      <c r="R56" s="404" t="s">
        <v>47</v>
      </c>
      <c r="S56" s="404" t="s">
        <v>48</v>
      </c>
      <c r="T56" s="404" t="s">
        <v>49</v>
      </c>
      <c r="U56" s="404" t="s">
        <v>50</v>
      </c>
      <c r="V56" s="404" t="s">
        <v>51</v>
      </c>
      <c r="W56" s="405" t="s">
        <v>52</v>
      </c>
      <c r="Y56" s="121"/>
    </row>
    <row r="57" spans="1:25" x14ac:dyDescent="0.25">
      <c r="A57" s="1" t="s">
        <v>589</v>
      </c>
      <c r="B57" s="433"/>
      <c r="C57" s="194" t="s">
        <v>160</v>
      </c>
      <c r="D57" s="434"/>
      <c r="E57" s="434"/>
      <c r="F57" s="434"/>
      <c r="G57" s="434"/>
      <c r="H57" s="434"/>
      <c r="I57" s="434"/>
      <c r="J57" s="434"/>
      <c r="K57" s="434"/>
      <c r="L57" s="434"/>
      <c r="M57" s="434"/>
      <c r="N57" s="434"/>
      <c r="O57" s="434"/>
      <c r="P57" s="434"/>
      <c r="Q57" s="434"/>
      <c r="R57" s="434"/>
      <c r="S57" s="434"/>
      <c r="T57" s="434"/>
      <c r="U57" s="434"/>
      <c r="V57" s="434"/>
      <c r="W57" s="258"/>
      <c r="Y57" s="121"/>
    </row>
    <row r="58" spans="1:25" x14ac:dyDescent="0.25">
      <c r="A58" s="1" t="s">
        <v>590</v>
      </c>
      <c r="B58" s="124" t="str">
        <f>$B$8</f>
        <v>Ar rodiklis taikomas VPS priemonei?</v>
      </c>
      <c r="C58" s="131">
        <f>COUNTIFS(D58:W58,"taip")</f>
        <v>3</v>
      </c>
      <c r="D58" s="410" t="str">
        <f>HLOOKUP(D$6,'10'!D$6:D$70,$Y58,FALSE)</f>
        <v>Ne</v>
      </c>
      <c r="E58" s="410" t="str">
        <f>HLOOKUP(E$6,'10'!E$6:E$70,$Y58,FALSE)</f>
        <v>Taip</v>
      </c>
      <c r="F58" s="410" t="str">
        <f>HLOOKUP(F$6,'10'!F$6:F$70,$Y58,FALSE)</f>
        <v>Taip</v>
      </c>
      <c r="G58" s="410" t="str">
        <f>HLOOKUP(G$6,'10'!G$6:G$70,$Y58,FALSE)</f>
        <v>Ne</v>
      </c>
      <c r="H58" s="410" t="str">
        <f>HLOOKUP(H$6,'10'!H$6:H$70,$Y58,FALSE)</f>
        <v>Ne</v>
      </c>
      <c r="I58" s="410" t="str">
        <f>HLOOKUP(I$6,'10'!I$6:I$70,$Y58,FALSE)</f>
        <v>Ne</v>
      </c>
      <c r="J58" s="410" t="str">
        <f>HLOOKUP(J$6,'10'!J$6:J$70,$Y58,FALSE)</f>
        <v>Ne</v>
      </c>
      <c r="K58" s="410" t="str">
        <f>HLOOKUP(K$6,'10'!K$6:K$70,$Y58,FALSE)</f>
        <v>Taip</v>
      </c>
      <c r="L58" s="410" t="str">
        <f>HLOOKUP(L$6,'10'!L$6:L$70,$Y58,FALSE)</f>
        <v>Ne</v>
      </c>
      <c r="M58" s="410" t="str">
        <f>HLOOKUP(M$6,'10'!M$6:M$70,$Y58,FALSE)</f>
        <v>Ne</v>
      </c>
      <c r="N58" s="410" t="str">
        <f>HLOOKUP(N$6,'10'!N$6:N$70,$Y58,FALSE)</f>
        <v>Ne</v>
      </c>
      <c r="O58" s="410" t="str">
        <f>HLOOKUP(O$6,'10'!O$6:O$70,$Y58,FALSE)</f>
        <v>Ne</v>
      </c>
      <c r="P58" s="410" t="str">
        <f>HLOOKUP(P$6,'10'!P$6:P$70,$Y58,FALSE)</f>
        <v>Ne</v>
      </c>
      <c r="Q58" s="410" t="str">
        <f>HLOOKUP(Q$6,'10'!Q$6:Q$70,$Y58,FALSE)</f>
        <v>Ne</v>
      </c>
      <c r="R58" s="410" t="str">
        <f>HLOOKUP(R$6,'10'!R$6:R$70,$Y58,FALSE)</f>
        <v>Ne</v>
      </c>
      <c r="S58" s="410" t="str">
        <f>HLOOKUP(S$6,'10'!S$6:S$70,$Y58,FALSE)</f>
        <v>Ne</v>
      </c>
      <c r="T58" s="410" t="str">
        <f>HLOOKUP(T$6,'10'!T$6:T$70,$Y58,FALSE)</f>
        <v>Ne</v>
      </c>
      <c r="U58" s="410" t="str">
        <f>HLOOKUP(U$6,'10'!U$6:U$70,$Y58,FALSE)</f>
        <v>Ne</v>
      </c>
      <c r="V58" s="410" t="str">
        <f>HLOOKUP(V$6,'10'!V$6:V$70,$Y58,FALSE)</f>
        <v>Ne</v>
      </c>
      <c r="W58" s="411" t="str">
        <f>HLOOKUP(W$6,'10'!W$6:W$70,$Y58,FALSE)</f>
        <v>Ne</v>
      </c>
      <c r="Y58" s="121">
        <v>53</v>
      </c>
    </row>
    <row r="59" spans="1:25" x14ac:dyDescent="0.25">
      <c r="A59" s="1" t="s">
        <v>591</v>
      </c>
      <c r="B59" s="130" t="str">
        <f>$B$9</f>
        <v>Kiekybinis tikslas iki 2029 m.</v>
      </c>
      <c r="C59" s="412">
        <f>SUM(D59:W59)</f>
        <v>4990</v>
      </c>
      <c r="D59" s="439"/>
      <c r="E59" s="435">
        <v>2244</v>
      </c>
      <c r="F59" s="435">
        <v>1250</v>
      </c>
      <c r="G59" s="435"/>
      <c r="H59" s="435"/>
      <c r="I59" s="435"/>
      <c r="J59" s="435"/>
      <c r="K59" s="435">
        <v>1496</v>
      </c>
      <c r="L59" s="435"/>
      <c r="M59" s="435"/>
      <c r="N59" s="435"/>
      <c r="O59" s="435"/>
      <c r="P59" s="435"/>
      <c r="Q59" s="435"/>
      <c r="R59" s="435"/>
      <c r="S59" s="435"/>
      <c r="T59" s="435"/>
      <c r="U59" s="435"/>
      <c r="V59" s="435"/>
      <c r="W59" s="436"/>
      <c r="Y59" s="121"/>
    </row>
    <row r="60" spans="1:25" x14ac:dyDescent="0.25">
      <c r="A60" s="1" t="s">
        <v>592</v>
      </c>
      <c r="B60" s="128" t="s">
        <v>241</v>
      </c>
      <c r="C60" s="224"/>
      <c r="D60" s="417"/>
      <c r="E60" s="418"/>
      <c r="F60" s="418"/>
      <c r="G60" s="418"/>
      <c r="H60" s="418"/>
      <c r="I60" s="418"/>
      <c r="J60" s="418"/>
      <c r="K60" s="418"/>
      <c r="L60" s="418"/>
      <c r="M60" s="418"/>
      <c r="N60" s="418"/>
      <c r="O60" s="418"/>
      <c r="P60" s="418"/>
      <c r="Q60" s="418"/>
      <c r="R60" s="418"/>
      <c r="S60" s="418"/>
      <c r="T60" s="418"/>
      <c r="U60" s="418"/>
      <c r="V60" s="418"/>
      <c r="W60" s="419"/>
      <c r="Y60" s="121"/>
    </row>
    <row r="61" spans="1:25" x14ac:dyDescent="0.25">
      <c r="A61" s="1" t="s">
        <v>593</v>
      </c>
      <c r="B61" s="99" t="s">
        <v>100</v>
      </c>
      <c r="C61" s="425"/>
      <c r="D61" s="422"/>
      <c r="E61" s="423"/>
      <c r="F61" s="423"/>
      <c r="G61" s="423"/>
      <c r="H61" s="423"/>
      <c r="I61" s="423"/>
      <c r="J61" s="423"/>
      <c r="K61" s="423"/>
      <c r="L61" s="423"/>
      <c r="M61" s="423"/>
      <c r="N61" s="423"/>
      <c r="O61" s="423"/>
      <c r="P61" s="423"/>
      <c r="Q61" s="423"/>
      <c r="R61" s="423"/>
      <c r="S61" s="423"/>
      <c r="T61" s="423"/>
      <c r="U61" s="423"/>
      <c r="V61" s="423"/>
      <c r="W61" s="424"/>
      <c r="Y61" s="121"/>
    </row>
    <row r="62" spans="1:25" x14ac:dyDescent="0.25">
      <c r="A62" s="1" t="s">
        <v>594</v>
      </c>
      <c r="B62" s="99" t="s">
        <v>101</v>
      </c>
      <c r="D62" s="422"/>
      <c r="F62" s="423"/>
      <c r="G62" s="423"/>
      <c r="H62" s="423"/>
      <c r="I62" s="423"/>
      <c r="J62" s="423"/>
      <c r="K62" s="423"/>
      <c r="L62" s="423"/>
      <c r="M62" s="423"/>
      <c r="N62" s="423"/>
      <c r="O62" s="423"/>
      <c r="P62" s="423"/>
      <c r="Q62" s="423"/>
      <c r="R62" s="423"/>
      <c r="S62" s="423"/>
      <c r="T62" s="423"/>
      <c r="U62" s="423"/>
      <c r="V62" s="423"/>
      <c r="W62" s="424"/>
      <c r="Y62" s="121"/>
    </row>
    <row r="63" spans="1:25" x14ac:dyDescent="0.25">
      <c r="A63" s="1" t="s">
        <v>595</v>
      </c>
      <c r="B63" s="99" t="s">
        <v>102</v>
      </c>
      <c r="C63" s="425">
        <v>4116</v>
      </c>
      <c r="D63" s="422"/>
      <c r="E63" s="423">
        <v>2244</v>
      </c>
      <c r="F63" s="219">
        <v>376</v>
      </c>
      <c r="G63" s="423"/>
      <c r="H63" s="423"/>
      <c r="I63" s="423"/>
      <c r="J63" s="423"/>
      <c r="K63" s="423">
        <v>1496</v>
      </c>
      <c r="L63" s="423"/>
      <c r="M63" s="423"/>
      <c r="N63" s="423"/>
      <c r="O63" s="423"/>
      <c r="P63" s="423"/>
      <c r="Q63" s="423"/>
      <c r="R63" s="423"/>
      <c r="S63" s="423"/>
      <c r="T63" s="423"/>
      <c r="U63" s="423"/>
      <c r="V63" s="423"/>
      <c r="W63" s="424"/>
      <c r="Y63" s="121"/>
    </row>
    <row r="64" spans="1:25" x14ac:dyDescent="0.25">
      <c r="A64" s="1" t="s">
        <v>596</v>
      </c>
      <c r="B64" s="99" t="s">
        <v>103</v>
      </c>
      <c r="C64" s="425">
        <v>874</v>
      </c>
      <c r="D64" s="422"/>
      <c r="E64" s="423"/>
      <c r="F64" s="423">
        <v>874</v>
      </c>
      <c r="G64" s="423"/>
      <c r="H64" s="423"/>
      <c r="I64" s="423"/>
      <c r="J64" s="423"/>
      <c r="K64" s="423"/>
      <c r="L64" s="423"/>
      <c r="M64" s="423"/>
      <c r="N64" s="423"/>
      <c r="O64" s="423"/>
      <c r="P64" s="423"/>
      <c r="Q64" s="423"/>
      <c r="R64" s="423"/>
      <c r="S64" s="423"/>
      <c r="T64" s="423"/>
      <c r="U64" s="423"/>
      <c r="V64" s="423"/>
      <c r="W64" s="424"/>
      <c r="Y64" s="121"/>
    </row>
    <row r="65" spans="1:25" x14ac:dyDescent="0.25">
      <c r="A65" s="1" t="s">
        <v>597</v>
      </c>
      <c r="B65" s="99" t="s">
        <v>104</v>
      </c>
      <c r="C65" s="425"/>
      <c r="D65" s="422"/>
      <c r="E65" s="423"/>
      <c r="F65" s="423"/>
      <c r="G65" s="423"/>
      <c r="H65" s="423"/>
      <c r="I65" s="423"/>
      <c r="J65" s="423"/>
      <c r="K65" s="423"/>
      <c r="L65" s="423"/>
      <c r="M65" s="423"/>
      <c r="N65" s="423"/>
      <c r="O65" s="423"/>
      <c r="P65" s="423"/>
      <c r="Q65" s="423"/>
      <c r="R65" s="423"/>
      <c r="S65" s="423"/>
      <c r="T65" s="423"/>
      <c r="U65" s="423"/>
      <c r="V65" s="423"/>
      <c r="W65" s="424"/>
      <c r="Y65" s="121"/>
    </row>
    <row r="66" spans="1:25" x14ac:dyDescent="0.25">
      <c r="A66" s="1" t="s">
        <v>598</v>
      </c>
      <c r="B66" s="99" t="s">
        <v>105</v>
      </c>
      <c r="C66" s="425"/>
      <c r="D66" s="422"/>
      <c r="E66" s="423"/>
      <c r="F66" s="423"/>
      <c r="G66" s="423"/>
      <c r="H66" s="423"/>
      <c r="I66" s="423"/>
      <c r="J66" s="423"/>
      <c r="K66" s="423"/>
      <c r="L66" s="423"/>
      <c r="M66" s="423"/>
      <c r="N66" s="423"/>
      <c r="O66" s="423"/>
      <c r="P66" s="423"/>
      <c r="Q66" s="423"/>
      <c r="R66" s="423"/>
      <c r="S66" s="423"/>
      <c r="T66" s="423"/>
      <c r="U66" s="423"/>
      <c r="V66" s="423"/>
      <c r="W66" s="424"/>
      <c r="Y66" s="121"/>
    </row>
    <row r="67" spans="1:25" x14ac:dyDescent="0.25">
      <c r="A67" s="1" t="s">
        <v>599</v>
      </c>
      <c r="B67" s="426" t="s">
        <v>401</v>
      </c>
      <c r="C67" s="416"/>
      <c r="D67" s="422"/>
      <c r="E67" s="423"/>
      <c r="F67" s="423"/>
      <c r="G67" s="423"/>
      <c r="H67" s="423"/>
      <c r="I67" s="423"/>
      <c r="J67" s="423"/>
      <c r="K67" s="423"/>
      <c r="L67" s="423"/>
      <c r="M67" s="423"/>
      <c r="N67" s="423"/>
      <c r="O67" s="423"/>
      <c r="P67" s="423"/>
      <c r="Q67" s="423"/>
      <c r="R67" s="423"/>
      <c r="S67" s="423"/>
      <c r="T67" s="423"/>
      <c r="U67" s="423"/>
      <c r="V67" s="423"/>
      <c r="W67" s="424"/>
      <c r="Y67" s="121"/>
    </row>
    <row r="68" spans="1:25" x14ac:dyDescent="0.25">
      <c r="A68" s="1" t="s">
        <v>600</v>
      </c>
      <c r="B68" s="427" t="s">
        <v>402</v>
      </c>
      <c r="C68" s="428"/>
      <c r="D68" s="422"/>
      <c r="E68" s="423"/>
      <c r="F68" s="423"/>
      <c r="G68" s="423"/>
      <c r="H68" s="423"/>
      <c r="I68" s="423"/>
      <c r="J68" s="423"/>
      <c r="K68" s="423"/>
      <c r="L68" s="423"/>
      <c r="M68" s="423"/>
      <c r="N68" s="423"/>
      <c r="O68" s="423"/>
      <c r="P68" s="423"/>
      <c r="Q68" s="423"/>
      <c r="R68" s="423"/>
      <c r="S68" s="423"/>
      <c r="T68" s="423"/>
      <c r="U68" s="423"/>
      <c r="V68" s="423"/>
      <c r="W68" s="424"/>
      <c r="Y68" s="121"/>
    </row>
    <row r="69" spans="1:25" x14ac:dyDescent="0.25">
      <c r="A69" s="1" t="s">
        <v>601</v>
      </c>
      <c r="B69" s="128" t="s">
        <v>160</v>
      </c>
      <c r="C69" s="438">
        <f>SUM(C61:C66)</f>
        <v>4990</v>
      </c>
      <c r="D69" s="422"/>
      <c r="E69" s="423"/>
      <c r="F69" s="423"/>
      <c r="G69" s="423"/>
      <c r="H69" s="423"/>
      <c r="I69" s="423"/>
      <c r="J69" s="423"/>
      <c r="K69" s="423"/>
      <c r="L69" s="423"/>
      <c r="M69" s="423"/>
      <c r="N69" s="423"/>
      <c r="O69" s="423"/>
      <c r="P69" s="423"/>
      <c r="Q69" s="423"/>
      <c r="R69" s="423"/>
      <c r="S69" s="423"/>
      <c r="T69" s="423"/>
      <c r="U69" s="423"/>
      <c r="V69" s="423"/>
      <c r="W69" s="424"/>
      <c r="Y69" s="121"/>
    </row>
    <row r="70" spans="1:25" x14ac:dyDescent="0.25">
      <c r="A70" s="1" t="s">
        <v>602</v>
      </c>
      <c r="B70" s="216" t="s">
        <v>1104</v>
      </c>
      <c r="C70" s="201" t="str">
        <f>IF(C59=C69,"Gerai","Klaida")</f>
        <v>Gerai</v>
      </c>
      <c r="D70" s="430"/>
      <c r="E70" s="431"/>
      <c r="F70" s="431"/>
      <c r="G70" s="431"/>
      <c r="H70" s="431"/>
      <c r="I70" s="431"/>
      <c r="J70" s="431"/>
      <c r="K70" s="431"/>
      <c r="L70" s="431"/>
      <c r="M70" s="431"/>
      <c r="N70" s="431"/>
      <c r="O70" s="431"/>
      <c r="P70" s="431"/>
      <c r="Q70" s="431"/>
      <c r="R70" s="431"/>
      <c r="S70" s="431"/>
      <c r="T70" s="431"/>
      <c r="U70" s="431"/>
      <c r="V70" s="431"/>
      <c r="W70" s="432"/>
      <c r="Y70" s="121"/>
    </row>
    <row r="71" spans="1:25" x14ac:dyDescent="0.25">
      <c r="A71" s="1" t="s">
        <v>603</v>
      </c>
      <c r="B71" s="1"/>
      <c r="Y71" s="121"/>
    </row>
    <row r="72" spans="1:25" ht="21" x14ac:dyDescent="0.25">
      <c r="A72" s="1" t="s">
        <v>604</v>
      </c>
      <c r="B72" s="406" t="s">
        <v>409</v>
      </c>
      <c r="C72" s="403" t="s">
        <v>155</v>
      </c>
      <c r="D72" s="404" t="s">
        <v>0</v>
      </c>
      <c r="E72" s="404" t="s">
        <v>1</v>
      </c>
      <c r="F72" s="404" t="s">
        <v>2</v>
      </c>
      <c r="G72" s="404" t="s">
        <v>3</v>
      </c>
      <c r="H72" s="404" t="s">
        <v>4</v>
      </c>
      <c r="I72" s="404" t="s">
        <v>5</v>
      </c>
      <c r="J72" s="404" t="s">
        <v>6</v>
      </c>
      <c r="K72" s="404" t="s">
        <v>7</v>
      </c>
      <c r="L72" s="404" t="s">
        <v>8</v>
      </c>
      <c r="M72" s="404" t="s">
        <v>9</v>
      </c>
      <c r="N72" s="404" t="s">
        <v>43</v>
      </c>
      <c r="O72" s="404" t="s">
        <v>44</v>
      </c>
      <c r="P72" s="404" t="s">
        <v>45</v>
      </c>
      <c r="Q72" s="404" t="s">
        <v>46</v>
      </c>
      <c r="R72" s="404" t="s">
        <v>47</v>
      </c>
      <c r="S72" s="404" t="s">
        <v>48</v>
      </c>
      <c r="T72" s="404" t="s">
        <v>49</v>
      </c>
      <c r="U72" s="404" t="s">
        <v>50</v>
      </c>
      <c r="V72" s="404" t="s">
        <v>51</v>
      </c>
      <c r="W72" s="405" t="s">
        <v>52</v>
      </c>
      <c r="Y72" s="121"/>
    </row>
    <row r="73" spans="1:25" x14ac:dyDescent="0.25">
      <c r="A73" s="1" t="s">
        <v>605</v>
      </c>
      <c r="B73" s="433"/>
      <c r="C73" s="194" t="s">
        <v>160</v>
      </c>
      <c r="D73" s="434"/>
      <c r="E73" s="434"/>
      <c r="F73" s="434"/>
      <c r="G73" s="434"/>
      <c r="H73" s="434"/>
      <c r="I73" s="434"/>
      <c r="J73" s="434"/>
      <c r="K73" s="434"/>
      <c r="L73" s="434"/>
      <c r="M73" s="434"/>
      <c r="N73" s="434"/>
      <c r="O73" s="434"/>
      <c r="P73" s="434"/>
      <c r="Q73" s="434"/>
      <c r="R73" s="434"/>
      <c r="S73" s="434"/>
      <c r="T73" s="434"/>
      <c r="U73" s="434"/>
      <c r="V73" s="434"/>
      <c r="W73" s="258"/>
      <c r="Y73" s="121"/>
    </row>
    <row r="74" spans="1:25" x14ac:dyDescent="0.25">
      <c r="A74" s="1" t="s">
        <v>606</v>
      </c>
      <c r="B74" s="124" t="str">
        <f>$B$8</f>
        <v>Ar rodiklis taikomas VPS priemonei?</v>
      </c>
      <c r="C74" s="131">
        <f>COUNTIFS(D74:W74,"taip")</f>
        <v>5</v>
      </c>
      <c r="D74" s="410" t="str">
        <f>HLOOKUP(D$6,'10'!D$6:D$70,$Y74,FALSE)</f>
        <v>Ne</v>
      </c>
      <c r="E74" s="410" t="str">
        <f>HLOOKUP(E$6,'10'!E$6:E$70,$Y74,FALSE)</f>
        <v>Ne</v>
      </c>
      <c r="F74" s="410" t="str">
        <f>HLOOKUP(F$6,'10'!F$6:F$70,$Y74,FALSE)</f>
        <v>Taip</v>
      </c>
      <c r="G74" s="410" t="str">
        <f>HLOOKUP(G$6,'10'!G$6:G$70,$Y74,FALSE)</f>
        <v>Ne</v>
      </c>
      <c r="H74" s="410" t="str">
        <f>HLOOKUP(H$6,'10'!H$6:H$70,$Y74,FALSE)</f>
        <v>Taip</v>
      </c>
      <c r="I74" s="410" t="str">
        <f>HLOOKUP(I$6,'10'!I$6:I$70,$Y74,FALSE)</f>
        <v>Taip</v>
      </c>
      <c r="J74" s="410" t="str">
        <f>HLOOKUP(J$6,'10'!J$6:J$70,$Y74,FALSE)</f>
        <v>Taip</v>
      </c>
      <c r="K74" s="410" t="str">
        <f>HLOOKUP(K$6,'10'!K$6:K$70,$Y74,FALSE)</f>
        <v>Taip</v>
      </c>
      <c r="L74" s="410" t="str">
        <f>HLOOKUP(L$6,'10'!L$6:L$70,$Y74,FALSE)</f>
        <v>Ne</v>
      </c>
      <c r="M74" s="410" t="str">
        <f>HLOOKUP(M$6,'10'!M$6:M$70,$Y74,FALSE)</f>
        <v>Ne</v>
      </c>
      <c r="N74" s="410" t="str">
        <f>HLOOKUP(N$6,'10'!N$6:N$70,$Y74,FALSE)</f>
        <v>Ne</v>
      </c>
      <c r="O74" s="410" t="str">
        <f>HLOOKUP(O$6,'10'!O$6:O$70,$Y74,FALSE)</f>
        <v>Ne</v>
      </c>
      <c r="P74" s="410" t="str">
        <f>HLOOKUP(P$6,'10'!P$6:P$70,$Y74,FALSE)</f>
        <v>Ne</v>
      </c>
      <c r="Q74" s="410" t="str">
        <f>HLOOKUP(Q$6,'10'!Q$6:Q$70,$Y74,FALSE)</f>
        <v>Ne</v>
      </c>
      <c r="R74" s="410" t="str">
        <f>HLOOKUP(R$6,'10'!R$6:R$70,$Y74,FALSE)</f>
        <v>Ne</v>
      </c>
      <c r="S74" s="410" t="str">
        <f>HLOOKUP(S$6,'10'!S$6:S$70,$Y74,FALSE)</f>
        <v>Ne</v>
      </c>
      <c r="T74" s="410" t="str">
        <f>HLOOKUP(T$6,'10'!T$6:T$70,$Y74,FALSE)</f>
        <v>Ne</v>
      </c>
      <c r="U74" s="410" t="str">
        <f>HLOOKUP(U$6,'10'!U$6:U$70,$Y74,FALSE)</f>
        <v>Ne</v>
      </c>
      <c r="V74" s="410" t="str">
        <f>HLOOKUP(V$6,'10'!V$6:V$70,$Y74,FALSE)</f>
        <v>Ne</v>
      </c>
      <c r="W74" s="411" t="str">
        <f>HLOOKUP(W$6,'10'!W$6:W$70,$Y74,FALSE)</f>
        <v>Ne</v>
      </c>
      <c r="Y74" s="121">
        <v>54</v>
      </c>
    </row>
    <row r="75" spans="1:25" x14ac:dyDescent="0.25">
      <c r="A75" s="1" t="s">
        <v>607</v>
      </c>
      <c r="B75" s="130" t="str">
        <f>$B$9</f>
        <v>Kiekybinis tikslas iki 2029 m.</v>
      </c>
      <c r="C75" s="412">
        <f>SUM(D75:W75)</f>
        <v>879</v>
      </c>
      <c r="D75" s="439"/>
      <c r="E75" s="435">
        <v>0</v>
      </c>
      <c r="F75" s="435">
        <v>310</v>
      </c>
      <c r="G75" s="435">
        <v>0</v>
      </c>
      <c r="H75" s="435">
        <v>175</v>
      </c>
      <c r="I75" s="435">
        <v>10</v>
      </c>
      <c r="J75" s="435">
        <v>10</v>
      </c>
      <c r="K75" s="435">
        <v>374</v>
      </c>
      <c r="L75" s="435"/>
      <c r="M75" s="435"/>
      <c r="N75" s="435"/>
      <c r="O75" s="435"/>
      <c r="P75" s="435"/>
      <c r="Q75" s="435"/>
      <c r="R75" s="435"/>
      <c r="S75" s="435"/>
      <c r="T75" s="435"/>
      <c r="U75" s="435"/>
      <c r="V75" s="435"/>
      <c r="W75" s="436"/>
      <c r="Y75" s="121"/>
    </row>
    <row r="76" spans="1:25" x14ac:dyDescent="0.25">
      <c r="A76" s="1" t="s">
        <v>608</v>
      </c>
      <c r="B76" s="128" t="s">
        <v>241</v>
      </c>
      <c r="C76" s="224"/>
      <c r="D76" s="417"/>
      <c r="E76" s="418"/>
      <c r="F76" s="418"/>
      <c r="G76" s="418"/>
      <c r="H76" s="418"/>
      <c r="I76" s="418"/>
      <c r="J76" s="418"/>
      <c r="K76" s="418"/>
      <c r="L76" s="418"/>
      <c r="M76" s="418"/>
      <c r="N76" s="418"/>
      <c r="O76" s="418"/>
      <c r="P76" s="418"/>
      <c r="Q76" s="418"/>
      <c r="R76" s="418"/>
      <c r="S76" s="418"/>
      <c r="T76" s="418"/>
      <c r="U76" s="418"/>
      <c r="V76" s="418"/>
      <c r="W76" s="419"/>
      <c r="Y76" s="121"/>
    </row>
    <row r="77" spans="1:25" x14ac:dyDescent="0.25">
      <c r="A77" s="1" t="s">
        <v>609</v>
      </c>
      <c r="B77" s="99" t="s">
        <v>100</v>
      </c>
      <c r="C77" s="425"/>
      <c r="D77" s="422"/>
      <c r="E77" s="423"/>
      <c r="F77" s="423"/>
      <c r="G77" s="423"/>
      <c r="H77" s="423"/>
      <c r="I77" s="423"/>
      <c r="J77" s="423"/>
      <c r="K77" s="423"/>
      <c r="L77" s="423"/>
      <c r="M77" s="423"/>
      <c r="N77" s="423"/>
      <c r="O77" s="423"/>
      <c r="P77" s="423"/>
      <c r="Q77" s="423"/>
      <c r="R77" s="423"/>
      <c r="S77" s="423"/>
      <c r="T77" s="423"/>
      <c r="U77" s="423"/>
      <c r="V77" s="423"/>
      <c r="W77" s="424"/>
      <c r="Y77" s="121"/>
    </row>
    <row r="78" spans="1:25" x14ac:dyDescent="0.25">
      <c r="A78" s="1" t="s">
        <v>610</v>
      </c>
      <c r="B78" s="99" t="s">
        <v>101</v>
      </c>
      <c r="C78" s="425"/>
      <c r="D78" s="422"/>
      <c r="E78" s="423"/>
      <c r="F78" s="423"/>
      <c r="G78" s="423"/>
      <c r="H78" s="423"/>
      <c r="I78" s="423"/>
      <c r="J78" s="423"/>
      <c r="K78" s="423"/>
      <c r="L78" s="423"/>
      <c r="M78" s="423"/>
      <c r="N78" s="423"/>
      <c r="O78" s="423"/>
      <c r="P78" s="423"/>
      <c r="Q78" s="423"/>
      <c r="R78" s="423"/>
      <c r="S78" s="423"/>
      <c r="T78" s="423"/>
      <c r="U78" s="423"/>
      <c r="V78" s="423"/>
      <c r="W78" s="424"/>
      <c r="Y78" s="121"/>
    </row>
    <row r="79" spans="1:25" x14ac:dyDescent="0.25">
      <c r="A79" s="1" t="s">
        <v>611</v>
      </c>
      <c r="B79" s="99" t="s">
        <v>102</v>
      </c>
      <c r="C79" s="425">
        <v>673</v>
      </c>
      <c r="D79" s="422"/>
      <c r="E79" s="423"/>
      <c r="F79" s="423">
        <v>310</v>
      </c>
      <c r="G79" s="423"/>
      <c r="H79" s="423"/>
      <c r="I79" s="423"/>
      <c r="J79" s="423"/>
      <c r="K79" s="423">
        <v>363</v>
      </c>
      <c r="L79" s="423"/>
      <c r="M79" s="423"/>
      <c r="N79" s="423"/>
      <c r="O79" s="423"/>
      <c r="P79" s="423"/>
      <c r="Q79" s="423"/>
      <c r="R79" s="423"/>
      <c r="S79" s="423"/>
      <c r="T79" s="423"/>
      <c r="U79" s="423"/>
      <c r="V79" s="423"/>
      <c r="W79" s="424"/>
      <c r="Y79" s="121"/>
    </row>
    <row r="80" spans="1:25" x14ac:dyDescent="0.25">
      <c r="A80" s="1" t="s">
        <v>612</v>
      </c>
      <c r="B80" s="99" t="s">
        <v>103</v>
      </c>
      <c r="C80" s="425">
        <v>206</v>
      </c>
      <c r="D80" s="422"/>
      <c r="E80" s="423"/>
      <c r="F80" s="423"/>
      <c r="G80" s="423"/>
      <c r="H80" s="423">
        <v>175</v>
      </c>
      <c r="I80" s="423">
        <v>10</v>
      </c>
      <c r="J80" s="423">
        <v>10</v>
      </c>
      <c r="K80" s="423">
        <v>11</v>
      </c>
      <c r="L80" s="423"/>
      <c r="M80" s="423"/>
      <c r="N80" s="423"/>
      <c r="O80" s="423"/>
      <c r="P80" s="423"/>
      <c r="Q80" s="423"/>
      <c r="R80" s="423"/>
      <c r="S80" s="423"/>
      <c r="T80" s="423"/>
      <c r="U80" s="423"/>
      <c r="V80" s="423"/>
      <c r="W80" s="424"/>
      <c r="Y80" s="121"/>
    </row>
    <row r="81" spans="1:25" x14ac:dyDescent="0.25">
      <c r="A81" s="1" t="s">
        <v>613</v>
      </c>
      <c r="B81" s="99" t="s">
        <v>104</v>
      </c>
      <c r="C81" s="425"/>
      <c r="D81" s="422"/>
      <c r="E81" s="423"/>
      <c r="F81" s="423"/>
      <c r="G81" s="423"/>
      <c r="H81" s="423"/>
      <c r="I81" s="423"/>
      <c r="J81" s="423"/>
      <c r="K81" s="423"/>
      <c r="L81" s="423"/>
      <c r="M81" s="423"/>
      <c r="N81" s="423"/>
      <c r="O81" s="423"/>
      <c r="P81" s="423"/>
      <c r="Q81" s="423"/>
      <c r="R81" s="423"/>
      <c r="S81" s="423"/>
      <c r="T81" s="423"/>
      <c r="U81" s="423"/>
      <c r="V81" s="423"/>
      <c r="W81" s="424"/>
      <c r="Y81" s="121"/>
    </row>
    <row r="82" spans="1:25" x14ac:dyDescent="0.25">
      <c r="A82" s="1" t="s">
        <v>614</v>
      </c>
      <c r="B82" s="99" t="s">
        <v>105</v>
      </c>
      <c r="C82" s="425"/>
      <c r="D82" s="422"/>
      <c r="E82" s="423"/>
      <c r="F82" s="423"/>
      <c r="G82" s="423"/>
      <c r="H82" s="423"/>
      <c r="I82" s="423"/>
      <c r="J82" s="423"/>
      <c r="K82" s="423"/>
      <c r="L82" s="423"/>
      <c r="M82" s="423"/>
      <c r="N82" s="423"/>
      <c r="O82" s="423"/>
      <c r="P82" s="423"/>
      <c r="Q82" s="423"/>
      <c r="R82" s="423"/>
      <c r="S82" s="423"/>
      <c r="T82" s="423"/>
      <c r="U82" s="423"/>
      <c r="V82" s="423"/>
      <c r="W82" s="424"/>
      <c r="Y82" s="121"/>
    </row>
    <row r="83" spans="1:25" x14ac:dyDescent="0.25">
      <c r="A83" s="1" t="s">
        <v>780</v>
      </c>
      <c r="B83" s="426" t="s">
        <v>401</v>
      </c>
      <c r="C83" s="416"/>
      <c r="D83" s="422"/>
      <c r="E83" s="423"/>
      <c r="F83" s="423"/>
      <c r="G83" s="423"/>
      <c r="H83" s="423"/>
      <c r="I83" s="423"/>
      <c r="J83" s="423"/>
      <c r="K83" s="423"/>
      <c r="L83" s="423"/>
      <c r="M83" s="423"/>
      <c r="N83" s="423"/>
      <c r="O83" s="423"/>
      <c r="P83" s="423"/>
      <c r="Q83" s="423"/>
      <c r="R83" s="423"/>
      <c r="S83" s="423"/>
      <c r="T83" s="423"/>
      <c r="U83" s="423"/>
      <c r="V83" s="423"/>
      <c r="W83" s="424"/>
      <c r="Y83" s="121"/>
    </row>
    <row r="84" spans="1:25" x14ac:dyDescent="0.25">
      <c r="A84" s="1" t="s">
        <v>781</v>
      </c>
      <c r="B84" s="427" t="s">
        <v>402</v>
      </c>
      <c r="C84" s="428"/>
      <c r="D84" s="422"/>
      <c r="E84" s="423"/>
      <c r="F84" s="423"/>
      <c r="G84" s="423"/>
      <c r="H84" s="423"/>
      <c r="I84" s="423"/>
      <c r="J84" s="423"/>
      <c r="K84" s="423"/>
      <c r="L84" s="423"/>
      <c r="M84" s="423"/>
      <c r="N84" s="423"/>
      <c r="O84" s="423"/>
      <c r="P84" s="423"/>
      <c r="Q84" s="423"/>
      <c r="R84" s="423"/>
      <c r="S84" s="423"/>
      <c r="T84" s="423"/>
      <c r="U84" s="423"/>
      <c r="V84" s="423"/>
      <c r="W84" s="424"/>
      <c r="Y84" s="121"/>
    </row>
    <row r="85" spans="1:25" x14ac:dyDescent="0.25">
      <c r="A85" s="1" t="s">
        <v>782</v>
      </c>
      <c r="B85" s="128" t="s">
        <v>160</v>
      </c>
      <c r="C85" s="438">
        <f>SUM(C77:C82)</f>
        <v>879</v>
      </c>
      <c r="D85" s="422"/>
      <c r="E85" s="423"/>
      <c r="F85" s="423"/>
      <c r="G85" s="423"/>
      <c r="H85" s="423"/>
      <c r="I85" s="423"/>
      <c r="J85" s="423"/>
      <c r="K85" s="423"/>
      <c r="L85" s="423"/>
      <c r="M85" s="423"/>
      <c r="N85" s="423"/>
      <c r="O85" s="423"/>
      <c r="P85" s="423"/>
      <c r="Q85" s="423"/>
      <c r="R85" s="423"/>
      <c r="S85" s="423"/>
      <c r="T85" s="423"/>
      <c r="U85" s="423"/>
      <c r="V85" s="423"/>
      <c r="W85" s="424"/>
      <c r="Y85" s="121"/>
    </row>
    <row r="86" spans="1:25" x14ac:dyDescent="0.25">
      <c r="A86" s="1" t="s">
        <v>783</v>
      </c>
      <c r="B86" s="216" t="s">
        <v>1104</v>
      </c>
      <c r="C86" s="201" t="str">
        <f>IF(C75=C85,"Gerai","Klaida")</f>
        <v>Gerai</v>
      </c>
      <c r="D86" s="430"/>
      <c r="E86" s="431"/>
      <c r="F86" s="431"/>
      <c r="G86" s="431"/>
      <c r="H86" s="431"/>
      <c r="I86" s="431"/>
      <c r="J86" s="431"/>
      <c r="K86" s="431"/>
      <c r="L86" s="431"/>
      <c r="M86" s="431"/>
      <c r="N86" s="431"/>
      <c r="O86" s="431"/>
      <c r="P86" s="431"/>
      <c r="Q86" s="431"/>
      <c r="R86" s="431"/>
      <c r="S86" s="431"/>
      <c r="T86" s="431"/>
      <c r="U86" s="431"/>
      <c r="V86" s="431"/>
      <c r="W86" s="432"/>
      <c r="Y86" s="121"/>
    </row>
    <row r="87" spans="1:25" x14ac:dyDescent="0.25">
      <c r="A87" s="1" t="s">
        <v>784</v>
      </c>
      <c r="B87" s="1"/>
      <c r="Y87" s="121"/>
    </row>
    <row r="88" spans="1:25" ht="21" x14ac:dyDescent="0.25">
      <c r="A88" s="1" t="s">
        <v>785</v>
      </c>
      <c r="B88" s="440" t="s">
        <v>410</v>
      </c>
      <c r="C88" s="441" t="str">
        <f>'6'!B35</f>
        <v>ALYT-P.1</v>
      </c>
      <c r="D88" s="442" t="s">
        <v>0</v>
      </c>
      <c r="E88" s="442" t="s">
        <v>1</v>
      </c>
      <c r="F88" s="442" t="s">
        <v>2</v>
      </c>
      <c r="G88" s="442" t="s">
        <v>3</v>
      </c>
      <c r="H88" s="442" t="s">
        <v>4</v>
      </c>
      <c r="I88" s="442" t="s">
        <v>5</v>
      </c>
      <c r="J88" s="442" t="s">
        <v>6</v>
      </c>
      <c r="K88" s="442" t="s">
        <v>7</v>
      </c>
      <c r="L88" s="442" t="s">
        <v>8</v>
      </c>
      <c r="M88" s="442" t="s">
        <v>9</v>
      </c>
      <c r="N88" s="442" t="s">
        <v>43</v>
      </c>
      <c r="O88" s="442" t="s">
        <v>44</v>
      </c>
      <c r="P88" s="442" t="s">
        <v>45</v>
      </c>
      <c r="Q88" s="442" t="s">
        <v>46</v>
      </c>
      <c r="R88" s="442" t="s">
        <v>47</v>
      </c>
      <c r="S88" s="442" t="s">
        <v>48</v>
      </c>
      <c r="T88" s="442" t="s">
        <v>49</v>
      </c>
      <c r="U88" s="442" t="s">
        <v>50</v>
      </c>
      <c r="V88" s="442" t="s">
        <v>51</v>
      </c>
      <c r="W88" s="443" t="s">
        <v>52</v>
      </c>
      <c r="Y88" s="121"/>
    </row>
    <row r="89" spans="1:25" x14ac:dyDescent="0.25">
      <c r="A89" s="1" t="s">
        <v>786</v>
      </c>
      <c r="B89" s="444"/>
      <c r="C89" s="445" t="s">
        <v>160</v>
      </c>
      <c r="D89" s="446"/>
      <c r="E89" s="446"/>
      <c r="F89" s="446"/>
      <c r="G89" s="446"/>
      <c r="H89" s="446"/>
      <c r="I89" s="446"/>
      <c r="J89" s="446"/>
      <c r="K89" s="446"/>
      <c r="L89" s="446"/>
      <c r="M89" s="446"/>
      <c r="N89" s="446"/>
      <c r="O89" s="446"/>
      <c r="P89" s="446"/>
      <c r="Q89" s="446"/>
      <c r="R89" s="446"/>
      <c r="S89" s="446"/>
      <c r="T89" s="446"/>
      <c r="U89" s="446"/>
      <c r="V89" s="446"/>
      <c r="W89" s="447"/>
      <c r="Y89" s="121"/>
    </row>
    <row r="90" spans="1:25" x14ac:dyDescent="0.25">
      <c r="A90" s="1" t="s">
        <v>787</v>
      </c>
      <c r="B90" s="448" t="str">
        <f>$B$8</f>
        <v>Ar rodiklis taikomas VPS priemonei?</v>
      </c>
      <c r="C90" s="131">
        <f>COUNTIFS(D90:W90,"taip")</f>
        <v>0</v>
      </c>
      <c r="D90" s="410" t="str">
        <f>HLOOKUP(D$6,'10'!D$6:D$70,$Y90,FALSE)</f>
        <v>Ne</v>
      </c>
      <c r="E90" s="410" t="str">
        <f>HLOOKUP(E$6,'10'!E$6:E$70,$Y90,FALSE)</f>
        <v>Ne</v>
      </c>
      <c r="F90" s="410" t="str">
        <f>HLOOKUP(F$6,'10'!F$6:F$70,$Y90,FALSE)</f>
        <v>Ne</v>
      </c>
      <c r="G90" s="410" t="str">
        <f>HLOOKUP(G$6,'10'!G$6:G$70,$Y90,FALSE)</f>
        <v>Ne</v>
      </c>
      <c r="H90" s="410" t="str">
        <f>HLOOKUP(H$6,'10'!H$6:H$70,$Y90,FALSE)</f>
        <v>Ne</v>
      </c>
      <c r="I90" s="410" t="str">
        <f>HLOOKUP(I$6,'10'!I$6:I$70,$Y90,FALSE)</f>
        <v>Ne</v>
      </c>
      <c r="J90" s="410" t="str">
        <f>HLOOKUP(J$6,'10'!J$6:J$70,$Y90,FALSE)</f>
        <v>Ne</v>
      </c>
      <c r="K90" s="410" t="str">
        <f>HLOOKUP(K$6,'10'!K$6:K$70,$Y90,FALSE)</f>
        <v>Ne</v>
      </c>
      <c r="L90" s="410" t="str">
        <f>HLOOKUP(L$6,'10'!L$6:L$70,$Y90,FALSE)</f>
        <v>Ne</v>
      </c>
      <c r="M90" s="410" t="str">
        <f>HLOOKUP(M$6,'10'!M$6:M$70,$Y90,FALSE)</f>
        <v>Ne</v>
      </c>
      <c r="N90" s="410" t="str">
        <f>HLOOKUP(N$6,'10'!N$6:N$70,$Y90,FALSE)</f>
        <v>Ne</v>
      </c>
      <c r="O90" s="410" t="str">
        <f>HLOOKUP(O$6,'10'!O$6:O$70,$Y90,FALSE)</f>
        <v>Ne</v>
      </c>
      <c r="P90" s="410" t="str">
        <f>HLOOKUP(P$6,'10'!P$6:P$70,$Y90,FALSE)</f>
        <v>Ne</v>
      </c>
      <c r="Q90" s="410" t="str">
        <f>HLOOKUP(Q$6,'10'!Q$6:Q$70,$Y90,FALSE)</f>
        <v>Ne</v>
      </c>
      <c r="R90" s="410" t="str">
        <f>HLOOKUP(R$6,'10'!R$6:R$70,$Y90,FALSE)</f>
        <v>Ne</v>
      </c>
      <c r="S90" s="410" t="str">
        <f>HLOOKUP(S$6,'10'!S$6:S$70,$Y90,FALSE)</f>
        <v>Ne</v>
      </c>
      <c r="T90" s="410" t="str">
        <f>HLOOKUP(T$6,'10'!T$6:T$70,$Y90,FALSE)</f>
        <v>Ne</v>
      </c>
      <c r="U90" s="410" t="str">
        <f>HLOOKUP(U$6,'10'!U$6:U$70,$Y90,FALSE)</f>
        <v>Ne</v>
      </c>
      <c r="V90" s="410" t="str">
        <f>HLOOKUP(V$6,'10'!V$6:V$70,$Y90,FALSE)</f>
        <v>Ne</v>
      </c>
      <c r="W90" s="411" t="str">
        <f>HLOOKUP(W$6,'10'!W$6:W$70,$Y90,FALSE)</f>
        <v>Ne</v>
      </c>
      <c r="Y90" s="121">
        <v>56</v>
      </c>
    </row>
    <row r="91" spans="1:25" x14ac:dyDescent="0.25">
      <c r="A91" s="1" t="s">
        <v>788</v>
      </c>
      <c r="B91" s="449" t="str">
        <f>$B$9</f>
        <v>Kiekybinis tikslas iki 2029 m.</v>
      </c>
      <c r="C91" s="412">
        <f>SUM(D91:W91)</f>
        <v>0</v>
      </c>
      <c r="D91" s="439"/>
      <c r="E91" s="435"/>
      <c r="F91" s="435"/>
      <c r="G91" s="435"/>
      <c r="H91" s="435"/>
      <c r="I91" s="435"/>
      <c r="J91" s="435"/>
      <c r="K91" s="435"/>
      <c r="L91" s="435"/>
      <c r="M91" s="435"/>
      <c r="N91" s="435"/>
      <c r="O91" s="435"/>
      <c r="P91" s="435"/>
      <c r="Q91" s="435"/>
      <c r="R91" s="435"/>
      <c r="S91" s="435"/>
      <c r="T91" s="435"/>
      <c r="U91" s="435"/>
      <c r="V91" s="435"/>
      <c r="W91" s="436"/>
      <c r="Y91" s="121"/>
    </row>
    <row r="92" spans="1:25" x14ac:dyDescent="0.25">
      <c r="A92" s="1" t="s">
        <v>789</v>
      </c>
      <c r="B92" s="450" t="s">
        <v>241</v>
      </c>
      <c r="C92" s="451"/>
      <c r="D92" s="452"/>
      <c r="E92" s="453"/>
      <c r="F92" s="453"/>
      <c r="G92" s="453"/>
      <c r="H92" s="453"/>
      <c r="I92" s="453"/>
      <c r="J92" s="453"/>
      <c r="K92" s="453"/>
      <c r="L92" s="453"/>
      <c r="M92" s="453"/>
      <c r="N92" s="453"/>
      <c r="O92" s="453"/>
      <c r="P92" s="453"/>
      <c r="Q92" s="453"/>
      <c r="R92" s="453"/>
      <c r="S92" s="453"/>
      <c r="T92" s="453"/>
      <c r="U92" s="453"/>
      <c r="V92" s="453"/>
      <c r="W92" s="454"/>
      <c r="Y92" s="121"/>
    </row>
    <row r="93" spans="1:25" x14ac:dyDescent="0.25">
      <c r="A93" s="1" t="s">
        <v>790</v>
      </c>
      <c r="B93" s="455" t="s">
        <v>100</v>
      </c>
      <c r="C93" s="425"/>
      <c r="D93" s="456"/>
      <c r="E93" s="457"/>
      <c r="F93" s="457"/>
      <c r="G93" s="457"/>
      <c r="H93" s="457"/>
      <c r="I93" s="457"/>
      <c r="J93" s="457"/>
      <c r="K93" s="457"/>
      <c r="L93" s="457"/>
      <c r="M93" s="457"/>
      <c r="N93" s="457"/>
      <c r="O93" s="457"/>
      <c r="P93" s="457"/>
      <c r="Q93" s="457"/>
      <c r="R93" s="457"/>
      <c r="S93" s="457"/>
      <c r="T93" s="457"/>
      <c r="U93" s="457"/>
      <c r="V93" s="457"/>
      <c r="W93" s="458"/>
      <c r="Y93" s="121"/>
    </row>
    <row r="94" spans="1:25" x14ac:dyDescent="0.25">
      <c r="A94" s="1" t="s">
        <v>791</v>
      </c>
      <c r="B94" s="455" t="s">
        <v>101</v>
      </c>
      <c r="C94" s="425"/>
      <c r="D94" s="456"/>
      <c r="E94" s="457"/>
      <c r="F94" s="457"/>
      <c r="G94" s="457"/>
      <c r="H94" s="457"/>
      <c r="I94" s="457"/>
      <c r="J94" s="457"/>
      <c r="K94" s="457"/>
      <c r="L94" s="457"/>
      <c r="M94" s="457"/>
      <c r="N94" s="457"/>
      <c r="O94" s="457"/>
      <c r="P94" s="457"/>
      <c r="Q94" s="457"/>
      <c r="R94" s="457"/>
      <c r="S94" s="457"/>
      <c r="T94" s="457"/>
      <c r="U94" s="457"/>
      <c r="V94" s="457"/>
      <c r="W94" s="458"/>
      <c r="Y94" s="121"/>
    </row>
    <row r="95" spans="1:25" x14ac:dyDescent="0.25">
      <c r="A95" s="1" t="s">
        <v>792</v>
      </c>
      <c r="B95" s="455" t="s">
        <v>102</v>
      </c>
      <c r="C95" s="425"/>
      <c r="D95" s="456"/>
      <c r="E95" s="457"/>
      <c r="F95" s="457"/>
      <c r="G95" s="457"/>
      <c r="H95" s="457"/>
      <c r="I95" s="457"/>
      <c r="J95" s="457"/>
      <c r="K95" s="457"/>
      <c r="L95" s="457"/>
      <c r="M95" s="457"/>
      <c r="N95" s="457"/>
      <c r="O95" s="457"/>
      <c r="P95" s="457"/>
      <c r="Q95" s="457"/>
      <c r="R95" s="457"/>
      <c r="S95" s="457"/>
      <c r="T95" s="457"/>
      <c r="U95" s="457"/>
      <c r="V95" s="457"/>
      <c r="W95" s="458"/>
      <c r="Y95" s="121"/>
    </row>
    <row r="96" spans="1:25" x14ac:dyDescent="0.25">
      <c r="A96" s="1" t="s">
        <v>793</v>
      </c>
      <c r="B96" s="455" t="s">
        <v>103</v>
      </c>
      <c r="C96" s="425"/>
      <c r="D96" s="456"/>
      <c r="E96" s="457"/>
      <c r="F96" s="457"/>
      <c r="G96" s="457"/>
      <c r="H96" s="457"/>
      <c r="I96" s="457"/>
      <c r="J96" s="457"/>
      <c r="K96" s="457"/>
      <c r="L96" s="457"/>
      <c r="M96" s="457"/>
      <c r="N96" s="457"/>
      <c r="O96" s="457"/>
      <c r="P96" s="457"/>
      <c r="Q96" s="457"/>
      <c r="R96" s="457"/>
      <c r="S96" s="457"/>
      <c r="T96" s="457"/>
      <c r="U96" s="457"/>
      <c r="V96" s="457"/>
      <c r="W96" s="458"/>
      <c r="Y96" s="121"/>
    </row>
    <row r="97" spans="1:25" x14ac:dyDescent="0.25">
      <c r="A97" s="1" t="s">
        <v>794</v>
      </c>
      <c r="B97" s="455" t="s">
        <v>104</v>
      </c>
      <c r="C97" s="425"/>
      <c r="D97" s="456"/>
      <c r="E97" s="457"/>
      <c r="F97" s="457"/>
      <c r="G97" s="457"/>
      <c r="H97" s="457"/>
      <c r="I97" s="457"/>
      <c r="J97" s="457"/>
      <c r="K97" s="457"/>
      <c r="L97" s="457"/>
      <c r="M97" s="457"/>
      <c r="N97" s="457"/>
      <c r="O97" s="457"/>
      <c r="P97" s="457"/>
      <c r="Q97" s="457"/>
      <c r="R97" s="457"/>
      <c r="S97" s="457"/>
      <c r="T97" s="457"/>
      <c r="U97" s="457"/>
      <c r="V97" s="457"/>
      <c r="W97" s="458"/>
      <c r="Y97" s="121"/>
    </row>
    <row r="98" spans="1:25" x14ac:dyDescent="0.25">
      <c r="A98" s="1" t="s">
        <v>795</v>
      </c>
      <c r="B98" s="455" t="s">
        <v>105</v>
      </c>
      <c r="C98" s="425"/>
      <c r="D98" s="456"/>
      <c r="E98" s="457"/>
      <c r="F98" s="457"/>
      <c r="G98" s="457"/>
      <c r="H98" s="457"/>
      <c r="I98" s="457"/>
      <c r="J98" s="457"/>
      <c r="K98" s="457"/>
      <c r="L98" s="457"/>
      <c r="M98" s="457"/>
      <c r="N98" s="457"/>
      <c r="O98" s="457"/>
      <c r="P98" s="457"/>
      <c r="Q98" s="457"/>
      <c r="R98" s="457"/>
      <c r="S98" s="457"/>
      <c r="T98" s="457"/>
      <c r="U98" s="457"/>
      <c r="V98" s="457"/>
      <c r="W98" s="458"/>
      <c r="Y98" s="121"/>
    </row>
    <row r="99" spans="1:25" x14ac:dyDescent="0.25">
      <c r="A99" s="1" t="s">
        <v>796</v>
      </c>
      <c r="B99" s="459" t="s">
        <v>401</v>
      </c>
      <c r="C99" s="460"/>
      <c r="D99" s="456"/>
      <c r="E99" s="457"/>
      <c r="F99" s="457"/>
      <c r="G99" s="457"/>
      <c r="H99" s="457"/>
      <c r="I99" s="457"/>
      <c r="J99" s="457"/>
      <c r="K99" s="457"/>
      <c r="L99" s="457"/>
      <c r="M99" s="457"/>
      <c r="N99" s="457"/>
      <c r="O99" s="457"/>
      <c r="P99" s="457"/>
      <c r="Q99" s="457"/>
      <c r="R99" s="457"/>
      <c r="S99" s="457"/>
      <c r="T99" s="457"/>
      <c r="U99" s="457"/>
      <c r="V99" s="457"/>
      <c r="W99" s="458"/>
      <c r="Y99" s="121"/>
    </row>
    <row r="100" spans="1:25" x14ac:dyDescent="0.25">
      <c r="A100" s="1" t="s">
        <v>797</v>
      </c>
      <c r="B100" s="449" t="s">
        <v>402</v>
      </c>
      <c r="C100" s="461"/>
      <c r="D100" s="456"/>
      <c r="E100" s="457"/>
      <c r="F100" s="457"/>
      <c r="G100" s="457"/>
      <c r="H100" s="457"/>
      <c r="I100" s="457"/>
      <c r="J100" s="457"/>
      <c r="K100" s="457"/>
      <c r="L100" s="457"/>
      <c r="M100" s="457"/>
      <c r="N100" s="457"/>
      <c r="O100" s="457"/>
      <c r="P100" s="457"/>
      <c r="Q100" s="457"/>
      <c r="R100" s="457"/>
      <c r="S100" s="457"/>
      <c r="T100" s="457"/>
      <c r="U100" s="457"/>
      <c r="V100" s="457"/>
      <c r="W100" s="458"/>
      <c r="Y100" s="121"/>
    </row>
    <row r="101" spans="1:25" x14ac:dyDescent="0.25">
      <c r="A101" s="1" t="s">
        <v>798</v>
      </c>
      <c r="B101" s="450" t="s">
        <v>160</v>
      </c>
      <c r="C101" s="438">
        <f>SUM(C93:C98)</f>
        <v>0</v>
      </c>
      <c r="D101" s="456"/>
      <c r="E101" s="457"/>
      <c r="F101" s="457"/>
      <c r="G101" s="457"/>
      <c r="H101" s="457"/>
      <c r="I101" s="457"/>
      <c r="J101" s="457"/>
      <c r="K101" s="457"/>
      <c r="L101" s="457"/>
      <c r="M101" s="457"/>
      <c r="N101" s="457"/>
      <c r="O101" s="457"/>
      <c r="P101" s="457"/>
      <c r="Q101" s="457"/>
      <c r="R101" s="457"/>
      <c r="S101" s="457"/>
      <c r="T101" s="457"/>
      <c r="U101" s="457"/>
      <c r="V101" s="457"/>
      <c r="W101" s="458"/>
      <c r="Y101" s="121"/>
    </row>
    <row r="102" spans="1:25" x14ac:dyDescent="0.25">
      <c r="A102" s="1" t="s">
        <v>799</v>
      </c>
      <c r="B102" s="216" t="s">
        <v>1104</v>
      </c>
      <c r="C102" s="201" t="str">
        <f>IF(C91=C101,"Gerai","Klaida")</f>
        <v>Gerai</v>
      </c>
      <c r="D102" s="462"/>
      <c r="E102" s="463"/>
      <c r="F102" s="463"/>
      <c r="G102" s="463"/>
      <c r="H102" s="463"/>
      <c r="I102" s="463"/>
      <c r="J102" s="463"/>
      <c r="K102" s="463"/>
      <c r="L102" s="463"/>
      <c r="M102" s="463"/>
      <c r="N102" s="463"/>
      <c r="O102" s="463"/>
      <c r="P102" s="463"/>
      <c r="Q102" s="463"/>
      <c r="R102" s="463"/>
      <c r="S102" s="463"/>
      <c r="T102" s="463"/>
      <c r="U102" s="463"/>
      <c r="V102" s="463"/>
      <c r="W102" s="464"/>
      <c r="Y102" s="121"/>
    </row>
    <row r="103" spans="1:25" x14ac:dyDescent="0.25">
      <c r="A103" s="1" t="s">
        <v>800</v>
      </c>
      <c r="B103" s="1"/>
      <c r="Y103" s="121"/>
    </row>
    <row r="104" spans="1:25" ht="21" x14ac:dyDescent="0.25">
      <c r="A104" s="1" t="s">
        <v>801</v>
      </c>
      <c r="B104" s="440" t="s">
        <v>411</v>
      </c>
      <c r="C104" s="441" t="str">
        <f>'6'!B36</f>
        <v>ALYT-P.2</v>
      </c>
      <c r="D104" s="442" t="s">
        <v>0</v>
      </c>
      <c r="E104" s="442" t="s">
        <v>1</v>
      </c>
      <c r="F104" s="442" t="s">
        <v>2</v>
      </c>
      <c r="G104" s="442" t="s">
        <v>3</v>
      </c>
      <c r="H104" s="442" t="s">
        <v>4</v>
      </c>
      <c r="I104" s="442" t="s">
        <v>5</v>
      </c>
      <c r="J104" s="442" t="s">
        <v>6</v>
      </c>
      <c r="K104" s="442" t="s">
        <v>7</v>
      </c>
      <c r="L104" s="442" t="s">
        <v>8</v>
      </c>
      <c r="M104" s="442" t="s">
        <v>9</v>
      </c>
      <c r="N104" s="442" t="s">
        <v>43</v>
      </c>
      <c r="O104" s="442" t="s">
        <v>44</v>
      </c>
      <c r="P104" s="442" t="s">
        <v>45</v>
      </c>
      <c r="Q104" s="442" t="s">
        <v>46</v>
      </c>
      <c r="R104" s="442" t="s">
        <v>47</v>
      </c>
      <c r="S104" s="442" t="s">
        <v>48</v>
      </c>
      <c r="T104" s="442" t="s">
        <v>49</v>
      </c>
      <c r="U104" s="442" t="s">
        <v>50</v>
      </c>
      <c r="V104" s="442" t="s">
        <v>51</v>
      </c>
      <c r="W104" s="443" t="s">
        <v>52</v>
      </c>
      <c r="Y104" s="121"/>
    </row>
    <row r="105" spans="1:25" x14ac:dyDescent="0.25">
      <c r="A105" s="1" t="s">
        <v>802</v>
      </c>
      <c r="B105" s="444"/>
      <c r="C105" s="445" t="s">
        <v>160</v>
      </c>
      <c r="D105" s="446"/>
      <c r="E105" s="446"/>
      <c r="F105" s="446"/>
      <c r="G105" s="446"/>
      <c r="H105" s="446"/>
      <c r="I105" s="446"/>
      <c r="J105" s="446"/>
      <c r="K105" s="446"/>
      <c r="L105" s="446"/>
      <c r="M105" s="446"/>
      <c r="N105" s="446"/>
      <c r="O105" s="446"/>
      <c r="P105" s="446"/>
      <c r="Q105" s="446"/>
      <c r="R105" s="446"/>
      <c r="S105" s="446"/>
      <c r="T105" s="446"/>
      <c r="U105" s="446"/>
      <c r="V105" s="446"/>
      <c r="W105" s="447"/>
      <c r="Y105" s="121"/>
    </row>
    <row r="106" spans="1:25" x14ac:dyDescent="0.25">
      <c r="A106" s="1" t="s">
        <v>803</v>
      </c>
      <c r="B106" s="448" t="str">
        <f>$B$8</f>
        <v>Ar rodiklis taikomas VPS priemonei?</v>
      </c>
      <c r="C106" s="131">
        <f>COUNTIFS(D106:W106,"taip")</f>
        <v>0</v>
      </c>
      <c r="D106" s="410" t="str">
        <f>HLOOKUP(D$6,'10'!D$6:D$70,$Y106,FALSE)</f>
        <v>Ne</v>
      </c>
      <c r="E106" s="410" t="str">
        <f>HLOOKUP(E$6,'10'!E$6:E$70,$Y106,FALSE)</f>
        <v>Ne</v>
      </c>
      <c r="F106" s="410" t="str">
        <f>HLOOKUP(F$6,'10'!F$6:F$70,$Y106,FALSE)</f>
        <v>Ne</v>
      </c>
      <c r="G106" s="410" t="str">
        <f>HLOOKUP(G$6,'10'!G$6:G$70,$Y106,FALSE)</f>
        <v>Ne</v>
      </c>
      <c r="H106" s="410" t="str">
        <f>HLOOKUP(H$6,'10'!H$6:H$70,$Y106,FALSE)</f>
        <v>Ne</v>
      </c>
      <c r="I106" s="410" t="str">
        <f>HLOOKUP(I$6,'10'!I$6:I$70,$Y106,FALSE)</f>
        <v>Ne</v>
      </c>
      <c r="J106" s="410" t="str">
        <f>HLOOKUP(J$6,'10'!J$6:J$70,$Y106,FALSE)</f>
        <v>Ne</v>
      </c>
      <c r="K106" s="410" t="str">
        <f>HLOOKUP(K$6,'10'!K$6:K$70,$Y106,FALSE)</f>
        <v>Ne</v>
      </c>
      <c r="L106" s="410" t="str">
        <f>HLOOKUP(L$6,'10'!L$6:L$70,$Y106,FALSE)</f>
        <v>Ne</v>
      </c>
      <c r="M106" s="410" t="str">
        <f>HLOOKUP(M$6,'10'!M$6:M$70,$Y106,FALSE)</f>
        <v>Ne</v>
      </c>
      <c r="N106" s="410" t="str">
        <f>HLOOKUP(N$6,'10'!N$6:N$70,$Y106,FALSE)</f>
        <v>Ne</v>
      </c>
      <c r="O106" s="410" t="str">
        <f>HLOOKUP(O$6,'10'!O$6:O$70,$Y106,FALSE)</f>
        <v>Ne</v>
      </c>
      <c r="P106" s="410" t="str">
        <f>HLOOKUP(P$6,'10'!P$6:P$70,$Y106,FALSE)</f>
        <v>Ne</v>
      </c>
      <c r="Q106" s="410" t="str">
        <f>HLOOKUP(Q$6,'10'!Q$6:Q$70,$Y106,FALSE)</f>
        <v>Ne</v>
      </c>
      <c r="R106" s="410" t="str">
        <f>HLOOKUP(R$6,'10'!R$6:R$70,$Y106,FALSE)</f>
        <v>Ne</v>
      </c>
      <c r="S106" s="410" t="str">
        <f>HLOOKUP(S$6,'10'!S$6:S$70,$Y106,FALSE)</f>
        <v>Ne</v>
      </c>
      <c r="T106" s="410" t="str">
        <f>HLOOKUP(T$6,'10'!T$6:T$70,$Y106,FALSE)</f>
        <v>Ne</v>
      </c>
      <c r="U106" s="410" t="str">
        <f>HLOOKUP(U$6,'10'!U$6:U$70,$Y106,FALSE)</f>
        <v>Ne</v>
      </c>
      <c r="V106" s="410" t="str">
        <f>HLOOKUP(V$6,'10'!V$6:V$70,$Y106,FALSE)</f>
        <v>Ne</v>
      </c>
      <c r="W106" s="411" t="str">
        <f>HLOOKUP(W$6,'10'!W$6:W$70,$Y106,FALSE)</f>
        <v>Ne</v>
      </c>
      <c r="Y106" s="121">
        <v>57</v>
      </c>
    </row>
    <row r="107" spans="1:25" x14ac:dyDescent="0.25">
      <c r="A107" s="1" t="s">
        <v>804</v>
      </c>
      <c r="B107" s="449" t="str">
        <f>$B$9</f>
        <v>Kiekybinis tikslas iki 2029 m.</v>
      </c>
      <c r="C107" s="412">
        <f>SUM(D107:W107)</f>
        <v>0</v>
      </c>
      <c r="D107" s="439"/>
      <c r="E107" s="435"/>
      <c r="F107" s="435"/>
      <c r="G107" s="435"/>
      <c r="H107" s="435"/>
      <c r="I107" s="435"/>
      <c r="J107" s="435"/>
      <c r="K107" s="435"/>
      <c r="L107" s="435"/>
      <c r="M107" s="435"/>
      <c r="N107" s="435"/>
      <c r="O107" s="435"/>
      <c r="P107" s="435"/>
      <c r="Q107" s="435"/>
      <c r="R107" s="435"/>
      <c r="S107" s="435"/>
      <c r="T107" s="435"/>
      <c r="U107" s="435"/>
      <c r="V107" s="435"/>
      <c r="W107" s="436"/>
      <c r="Y107" s="121"/>
    </row>
    <row r="108" spans="1:25" x14ac:dyDescent="0.25">
      <c r="A108" s="1" t="s">
        <v>805</v>
      </c>
      <c r="B108" s="450" t="s">
        <v>241</v>
      </c>
      <c r="C108" s="451"/>
      <c r="D108" s="452"/>
      <c r="E108" s="453"/>
      <c r="F108" s="453"/>
      <c r="G108" s="453"/>
      <c r="H108" s="453"/>
      <c r="I108" s="453"/>
      <c r="J108" s="453"/>
      <c r="K108" s="453"/>
      <c r="L108" s="453"/>
      <c r="M108" s="453"/>
      <c r="N108" s="453"/>
      <c r="O108" s="453"/>
      <c r="P108" s="453"/>
      <c r="Q108" s="453"/>
      <c r="R108" s="453"/>
      <c r="S108" s="453"/>
      <c r="T108" s="453"/>
      <c r="U108" s="453"/>
      <c r="V108" s="453"/>
      <c r="W108" s="454"/>
      <c r="Y108" s="121"/>
    </row>
    <row r="109" spans="1:25" x14ac:dyDescent="0.25">
      <c r="A109" s="1" t="s">
        <v>806</v>
      </c>
      <c r="B109" s="455" t="s">
        <v>100</v>
      </c>
      <c r="C109" s="425"/>
      <c r="D109" s="456"/>
      <c r="E109" s="457"/>
      <c r="F109" s="457"/>
      <c r="G109" s="457"/>
      <c r="H109" s="457"/>
      <c r="I109" s="457"/>
      <c r="J109" s="457"/>
      <c r="K109" s="457"/>
      <c r="L109" s="457"/>
      <c r="M109" s="457"/>
      <c r="N109" s="457"/>
      <c r="O109" s="457"/>
      <c r="P109" s="457"/>
      <c r="Q109" s="457"/>
      <c r="R109" s="457"/>
      <c r="S109" s="457"/>
      <c r="T109" s="457"/>
      <c r="U109" s="457"/>
      <c r="V109" s="457"/>
      <c r="W109" s="458"/>
      <c r="Y109" s="121"/>
    </row>
    <row r="110" spans="1:25" x14ac:dyDescent="0.25">
      <c r="A110" s="1" t="s">
        <v>807</v>
      </c>
      <c r="B110" s="455" t="s">
        <v>101</v>
      </c>
      <c r="C110" s="425"/>
      <c r="D110" s="456"/>
      <c r="E110" s="457"/>
      <c r="F110" s="457"/>
      <c r="G110" s="457"/>
      <c r="H110" s="457"/>
      <c r="I110" s="457"/>
      <c r="J110" s="457"/>
      <c r="K110" s="457"/>
      <c r="L110" s="457"/>
      <c r="M110" s="457"/>
      <c r="N110" s="457"/>
      <c r="O110" s="457"/>
      <c r="P110" s="457"/>
      <c r="Q110" s="457"/>
      <c r="R110" s="457"/>
      <c r="S110" s="457"/>
      <c r="T110" s="457"/>
      <c r="U110" s="457"/>
      <c r="V110" s="457"/>
      <c r="W110" s="458"/>
      <c r="Y110" s="121"/>
    </row>
    <row r="111" spans="1:25" x14ac:dyDescent="0.25">
      <c r="A111" s="1" t="s">
        <v>808</v>
      </c>
      <c r="B111" s="455" t="s">
        <v>102</v>
      </c>
      <c r="C111" s="425"/>
      <c r="D111" s="456"/>
      <c r="E111" s="457"/>
      <c r="F111" s="457"/>
      <c r="G111" s="457"/>
      <c r="H111" s="457"/>
      <c r="I111" s="457"/>
      <c r="J111" s="457"/>
      <c r="K111" s="457"/>
      <c r="L111" s="457"/>
      <c r="M111" s="457"/>
      <c r="N111" s="457"/>
      <c r="O111" s="457"/>
      <c r="P111" s="457"/>
      <c r="Q111" s="457"/>
      <c r="R111" s="457"/>
      <c r="S111" s="457"/>
      <c r="T111" s="457"/>
      <c r="U111" s="457"/>
      <c r="V111" s="457"/>
      <c r="W111" s="458"/>
      <c r="Y111" s="121"/>
    </row>
    <row r="112" spans="1:25" x14ac:dyDescent="0.25">
      <c r="A112" s="1" t="s">
        <v>809</v>
      </c>
      <c r="B112" s="455" t="s">
        <v>103</v>
      </c>
      <c r="C112" s="425"/>
      <c r="D112" s="456"/>
      <c r="E112" s="457"/>
      <c r="F112" s="457"/>
      <c r="G112" s="457"/>
      <c r="H112" s="457"/>
      <c r="I112" s="457"/>
      <c r="J112" s="457"/>
      <c r="K112" s="457"/>
      <c r="L112" s="457"/>
      <c r="M112" s="457"/>
      <c r="N112" s="457"/>
      <c r="O112" s="457"/>
      <c r="P112" s="457"/>
      <c r="Q112" s="457"/>
      <c r="R112" s="457"/>
      <c r="S112" s="457"/>
      <c r="T112" s="457"/>
      <c r="U112" s="457"/>
      <c r="V112" s="457"/>
      <c r="W112" s="458"/>
      <c r="Y112" s="121"/>
    </row>
    <row r="113" spans="1:25" x14ac:dyDescent="0.25">
      <c r="A113" s="1" t="s">
        <v>810</v>
      </c>
      <c r="B113" s="455" t="s">
        <v>104</v>
      </c>
      <c r="C113" s="425"/>
      <c r="D113" s="456"/>
      <c r="E113" s="457"/>
      <c r="F113" s="457"/>
      <c r="G113" s="457"/>
      <c r="H113" s="457"/>
      <c r="I113" s="457"/>
      <c r="J113" s="457"/>
      <c r="K113" s="457"/>
      <c r="L113" s="457"/>
      <c r="M113" s="457"/>
      <c r="N113" s="457"/>
      <c r="O113" s="457"/>
      <c r="P113" s="457"/>
      <c r="Q113" s="457"/>
      <c r="R113" s="457"/>
      <c r="S113" s="457"/>
      <c r="T113" s="457"/>
      <c r="U113" s="457"/>
      <c r="V113" s="457"/>
      <c r="W113" s="458"/>
      <c r="Y113" s="121"/>
    </row>
    <row r="114" spans="1:25" x14ac:dyDescent="0.25">
      <c r="A114" s="1" t="s">
        <v>811</v>
      </c>
      <c r="B114" s="455" t="s">
        <v>105</v>
      </c>
      <c r="C114" s="425"/>
      <c r="D114" s="456"/>
      <c r="E114" s="457"/>
      <c r="F114" s="457"/>
      <c r="G114" s="457"/>
      <c r="H114" s="457"/>
      <c r="I114" s="457"/>
      <c r="J114" s="457"/>
      <c r="K114" s="457"/>
      <c r="L114" s="457"/>
      <c r="M114" s="457"/>
      <c r="N114" s="457"/>
      <c r="O114" s="457"/>
      <c r="P114" s="457"/>
      <c r="Q114" s="457"/>
      <c r="R114" s="457"/>
      <c r="S114" s="457"/>
      <c r="T114" s="457"/>
      <c r="U114" s="457"/>
      <c r="V114" s="457"/>
      <c r="W114" s="458"/>
      <c r="Y114" s="121"/>
    </row>
    <row r="115" spans="1:25" x14ac:dyDescent="0.25">
      <c r="A115" s="1" t="s">
        <v>812</v>
      </c>
      <c r="B115" s="459" t="s">
        <v>401</v>
      </c>
      <c r="C115" s="460"/>
      <c r="D115" s="456"/>
      <c r="E115" s="457"/>
      <c r="F115" s="457"/>
      <c r="G115" s="457"/>
      <c r="H115" s="457"/>
      <c r="I115" s="457"/>
      <c r="J115" s="457"/>
      <c r="K115" s="457"/>
      <c r="L115" s="457"/>
      <c r="M115" s="457"/>
      <c r="N115" s="457"/>
      <c r="O115" s="457"/>
      <c r="P115" s="457"/>
      <c r="Q115" s="457"/>
      <c r="R115" s="457"/>
      <c r="S115" s="457"/>
      <c r="T115" s="457"/>
      <c r="U115" s="457"/>
      <c r="V115" s="457"/>
      <c r="W115" s="458"/>
      <c r="Y115" s="121"/>
    </row>
    <row r="116" spans="1:25" x14ac:dyDescent="0.25">
      <c r="A116" s="1" t="s">
        <v>813</v>
      </c>
      <c r="B116" s="449" t="s">
        <v>402</v>
      </c>
      <c r="C116" s="461"/>
      <c r="D116" s="456"/>
      <c r="E116" s="457"/>
      <c r="F116" s="457"/>
      <c r="G116" s="457"/>
      <c r="H116" s="457"/>
      <c r="I116" s="457"/>
      <c r="J116" s="457"/>
      <c r="K116" s="457"/>
      <c r="L116" s="457"/>
      <c r="M116" s="457"/>
      <c r="N116" s="457"/>
      <c r="O116" s="457"/>
      <c r="P116" s="457"/>
      <c r="Q116" s="457"/>
      <c r="R116" s="457"/>
      <c r="S116" s="457"/>
      <c r="T116" s="457"/>
      <c r="U116" s="457"/>
      <c r="V116" s="457"/>
      <c r="W116" s="458"/>
      <c r="Y116" s="121"/>
    </row>
    <row r="117" spans="1:25" x14ac:dyDescent="0.25">
      <c r="A117" s="1" t="s">
        <v>814</v>
      </c>
      <c r="B117" s="450" t="s">
        <v>160</v>
      </c>
      <c r="C117" s="438">
        <f>SUM(C109:C114)</f>
        <v>0</v>
      </c>
      <c r="D117" s="456"/>
      <c r="E117" s="457"/>
      <c r="F117" s="457"/>
      <c r="G117" s="457"/>
      <c r="H117" s="457"/>
      <c r="I117" s="457"/>
      <c r="J117" s="457"/>
      <c r="K117" s="457"/>
      <c r="L117" s="457"/>
      <c r="M117" s="457"/>
      <c r="N117" s="457"/>
      <c r="O117" s="457"/>
      <c r="P117" s="457"/>
      <c r="Q117" s="457"/>
      <c r="R117" s="457"/>
      <c r="S117" s="457"/>
      <c r="T117" s="457"/>
      <c r="U117" s="457"/>
      <c r="V117" s="457"/>
      <c r="W117" s="458"/>
      <c r="Y117" s="121"/>
    </row>
    <row r="118" spans="1:25" x14ac:dyDescent="0.25">
      <c r="A118" s="1" t="s">
        <v>815</v>
      </c>
      <c r="B118" s="216" t="s">
        <v>1104</v>
      </c>
      <c r="C118" s="201" t="str">
        <f>IF(C107=C117,"Gerai","Klaida")</f>
        <v>Gerai</v>
      </c>
      <c r="D118" s="462"/>
      <c r="E118" s="463"/>
      <c r="F118" s="463"/>
      <c r="G118" s="463"/>
      <c r="H118" s="463"/>
      <c r="I118" s="463"/>
      <c r="J118" s="463"/>
      <c r="K118" s="463"/>
      <c r="L118" s="463"/>
      <c r="M118" s="463"/>
      <c r="N118" s="463"/>
      <c r="O118" s="463"/>
      <c r="P118" s="463"/>
      <c r="Q118" s="463"/>
      <c r="R118" s="463"/>
      <c r="S118" s="463"/>
      <c r="T118" s="463"/>
      <c r="U118" s="463"/>
      <c r="V118" s="463"/>
      <c r="W118" s="464"/>
      <c r="Y118" s="121"/>
    </row>
    <row r="119" spans="1:25" x14ac:dyDescent="0.25">
      <c r="A119" s="1" t="s">
        <v>816</v>
      </c>
      <c r="B119" s="1"/>
      <c r="Y119" s="121"/>
    </row>
    <row r="120" spans="1:25" ht="21" x14ac:dyDescent="0.25">
      <c r="A120" s="1" t="s">
        <v>817</v>
      </c>
      <c r="B120" s="440" t="s">
        <v>412</v>
      </c>
      <c r="C120" s="441" t="str">
        <f>'6'!B37</f>
        <v>ALYT-P.3</v>
      </c>
      <c r="D120" s="442" t="s">
        <v>0</v>
      </c>
      <c r="E120" s="442" t="s">
        <v>1</v>
      </c>
      <c r="F120" s="442" t="s">
        <v>2</v>
      </c>
      <c r="G120" s="442" t="s">
        <v>3</v>
      </c>
      <c r="H120" s="442" t="s">
        <v>4</v>
      </c>
      <c r="I120" s="442" t="s">
        <v>5</v>
      </c>
      <c r="J120" s="442" t="s">
        <v>6</v>
      </c>
      <c r="K120" s="442" t="s">
        <v>7</v>
      </c>
      <c r="L120" s="442" t="s">
        <v>8</v>
      </c>
      <c r="M120" s="442" t="s">
        <v>9</v>
      </c>
      <c r="N120" s="442" t="s">
        <v>43</v>
      </c>
      <c r="O120" s="442" t="s">
        <v>44</v>
      </c>
      <c r="P120" s="442" t="s">
        <v>45</v>
      </c>
      <c r="Q120" s="442" t="s">
        <v>46</v>
      </c>
      <c r="R120" s="442" t="s">
        <v>47</v>
      </c>
      <c r="S120" s="442" t="s">
        <v>48</v>
      </c>
      <c r="T120" s="442" t="s">
        <v>49</v>
      </c>
      <c r="U120" s="442" t="s">
        <v>50</v>
      </c>
      <c r="V120" s="442" t="s">
        <v>51</v>
      </c>
      <c r="W120" s="443" t="s">
        <v>52</v>
      </c>
      <c r="Y120" s="121"/>
    </row>
    <row r="121" spans="1:25" x14ac:dyDescent="0.25">
      <c r="A121" s="1" t="s">
        <v>818</v>
      </c>
      <c r="B121" s="444"/>
      <c r="C121" s="445" t="s">
        <v>160</v>
      </c>
      <c r="D121" s="446"/>
      <c r="E121" s="446"/>
      <c r="F121" s="446"/>
      <c r="G121" s="446"/>
      <c r="H121" s="446"/>
      <c r="I121" s="446"/>
      <c r="J121" s="446"/>
      <c r="K121" s="446"/>
      <c r="L121" s="446"/>
      <c r="M121" s="446"/>
      <c r="N121" s="446"/>
      <c r="O121" s="446"/>
      <c r="P121" s="446"/>
      <c r="Q121" s="446"/>
      <c r="R121" s="446"/>
      <c r="S121" s="446"/>
      <c r="T121" s="446"/>
      <c r="U121" s="446"/>
      <c r="V121" s="446"/>
      <c r="W121" s="447"/>
      <c r="Y121" s="121"/>
    </row>
    <row r="122" spans="1:25" x14ac:dyDescent="0.25">
      <c r="A122" s="1" t="s">
        <v>819</v>
      </c>
      <c r="B122" s="448" t="str">
        <f>$B$8</f>
        <v>Ar rodiklis taikomas VPS priemonei?</v>
      </c>
      <c r="C122" s="131">
        <f>COUNTIFS(D122:W122,"taip")</f>
        <v>0</v>
      </c>
      <c r="D122" s="410" t="str">
        <f>HLOOKUP(D$6,'10'!D$6:D$70,$Y122,FALSE)</f>
        <v>Ne</v>
      </c>
      <c r="E122" s="410" t="str">
        <f>HLOOKUP(E$6,'10'!E$6:E$70,$Y122,FALSE)</f>
        <v>Ne</v>
      </c>
      <c r="F122" s="410" t="str">
        <f>HLOOKUP(F$6,'10'!F$6:F$70,$Y122,FALSE)</f>
        <v>Ne</v>
      </c>
      <c r="G122" s="410" t="str">
        <f>HLOOKUP(G$6,'10'!G$6:G$70,$Y122,FALSE)</f>
        <v>Ne</v>
      </c>
      <c r="H122" s="410" t="str">
        <f>HLOOKUP(H$6,'10'!H$6:H$70,$Y122,FALSE)</f>
        <v>Ne</v>
      </c>
      <c r="I122" s="410" t="str">
        <f>HLOOKUP(I$6,'10'!I$6:I$70,$Y122,FALSE)</f>
        <v>Ne</v>
      </c>
      <c r="J122" s="410" t="str">
        <f>HLOOKUP(J$6,'10'!J$6:J$70,$Y122,FALSE)</f>
        <v>Ne</v>
      </c>
      <c r="K122" s="410" t="str">
        <f>HLOOKUP(K$6,'10'!K$6:K$70,$Y122,FALSE)</f>
        <v>Ne</v>
      </c>
      <c r="L122" s="410" t="str">
        <f>HLOOKUP(L$6,'10'!L$6:L$70,$Y122,FALSE)</f>
        <v>Ne</v>
      </c>
      <c r="M122" s="410" t="str">
        <f>HLOOKUP(M$6,'10'!M$6:M$70,$Y122,FALSE)</f>
        <v>Ne</v>
      </c>
      <c r="N122" s="410" t="str">
        <f>HLOOKUP(N$6,'10'!N$6:N$70,$Y122,FALSE)</f>
        <v>Ne</v>
      </c>
      <c r="O122" s="410" t="str">
        <f>HLOOKUP(O$6,'10'!O$6:O$70,$Y122,FALSE)</f>
        <v>Ne</v>
      </c>
      <c r="P122" s="410" t="str">
        <f>HLOOKUP(P$6,'10'!P$6:P$70,$Y122,FALSE)</f>
        <v>Ne</v>
      </c>
      <c r="Q122" s="410" t="str">
        <f>HLOOKUP(Q$6,'10'!Q$6:Q$70,$Y122,FALSE)</f>
        <v>Ne</v>
      </c>
      <c r="R122" s="410" t="str">
        <f>HLOOKUP(R$6,'10'!R$6:R$70,$Y122,FALSE)</f>
        <v>Ne</v>
      </c>
      <c r="S122" s="410" t="str">
        <f>HLOOKUP(S$6,'10'!S$6:S$70,$Y122,FALSE)</f>
        <v>Ne</v>
      </c>
      <c r="T122" s="410" t="str">
        <f>HLOOKUP(T$6,'10'!T$6:T$70,$Y122,FALSE)</f>
        <v>Ne</v>
      </c>
      <c r="U122" s="410" t="str">
        <f>HLOOKUP(U$6,'10'!U$6:U$70,$Y122,FALSE)</f>
        <v>Ne</v>
      </c>
      <c r="V122" s="410" t="str">
        <f>HLOOKUP(V$6,'10'!V$6:V$70,$Y122,FALSE)</f>
        <v>Ne</v>
      </c>
      <c r="W122" s="411" t="str">
        <f>HLOOKUP(W$6,'10'!W$6:W$70,$Y122,FALSE)</f>
        <v>Ne</v>
      </c>
      <c r="Y122" s="121">
        <v>58</v>
      </c>
    </row>
    <row r="123" spans="1:25" x14ac:dyDescent="0.25">
      <c r="A123" s="1" t="s">
        <v>820</v>
      </c>
      <c r="B123" s="449" t="str">
        <f>$B$9</f>
        <v>Kiekybinis tikslas iki 2029 m.</v>
      </c>
      <c r="C123" s="412">
        <f>SUM(D123:W123)</f>
        <v>0</v>
      </c>
      <c r="D123" s="439"/>
      <c r="E123" s="435"/>
      <c r="F123" s="435"/>
      <c r="G123" s="435"/>
      <c r="H123" s="435"/>
      <c r="I123" s="435"/>
      <c r="J123" s="435"/>
      <c r="K123" s="435"/>
      <c r="L123" s="435"/>
      <c r="M123" s="435"/>
      <c r="N123" s="435"/>
      <c r="O123" s="435"/>
      <c r="P123" s="435"/>
      <c r="Q123" s="435"/>
      <c r="R123" s="435"/>
      <c r="S123" s="435"/>
      <c r="T123" s="435"/>
      <c r="U123" s="435"/>
      <c r="V123" s="435"/>
      <c r="W123" s="436"/>
      <c r="Y123" s="121"/>
    </row>
    <row r="124" spans="1:25" x14ac:dyDescent="0.25">
      <c r="A124" s="1" t="s">
        <v>821</v>
      </c>
      <c r="B124" s="450" t="s">
        <v>241</v>
      </c>
      <c r="C124" s="451"/>
      <c r="D124" s="452"/>
      <c r="E124" s="453"/>
      <c r="F124" s="453"/>
      <c r="G124" s="453"/>
      <c r="H124" s="453"/>
      <c r="I124" s="453"/>
      <c r="J124" s="453"/>
      <c r="K124" s="453"/>
      <c r="L124" s="453"/>
      <c r="M124" s="453"/>
      <c r="N124" s="453"/>
      <c r="O124" s="453"/>
      <c r="P124" s="453"/>
      <c r="Q124" s="453"/>
      <c r="R124" s="453"/>
      <c r="S124" s="453"/>
      <c r="T124" s="453"/>
      <c r="U124" s="453"/>
      <c r="V124" s="453"/>
      <c r="W124" s="454"/>
      <c r="Y124" s="121"/>
    </row>
    <row r="125" spans="1:25" x14ac:dyDescent="0.25">
      <c r="A125" s="1" t="s">
        <v>822</v>
      </c>
      <c r="B125" s="455" t="s">
        <v>100</v>
      </c>
      <c r="C125" s="425"/>
      <c r="D125" s="456"/>
      <c r="E125" s="457"/>
      <c r="F125" s="457"/>
      <c r="G125" s="457"/>
      <c r="H125" s="457"/>
      <c r="I125" s="457"/>
      <c r="J125" s="457"/>
      <c r="K125" s="457"/>
      <c r="L125" s="457"/>
      <c r="M125" s="457"/>
      <c r="N125" s="457"/>
      <c r="O125" s="457"/>
      <c r="P125" s="457"/>
      <c r="Q125" s="457"/>
      <c r="R125" s="457"/>
      <c r="S125" s="457"/>
      <c r="T125" s="457"/>
      <c r="U125" s="457"/>
      <c r="V125" s="457"/>
      <c r="W125" s="458"/>
      <c r="Y125" s="121"/>
    </row>
    <row r="126" spans="1:25" x14ac:dyDescent="0.25">
      <c r="A126" s="1" t="s">
        <v>823</v>
      </c>
      <c r="B126" s="455" t="s">
        <v>101</v>
      </c>
      <c r="C126" s="425"/>
      <c r="D126" s="456"/>
      <c r="E126" s="457"/>
      <c r="F126" s="457"/>
      <c r="G126" s="457"/>
      <c r="H126" s="457"/>
      <c r="I126" s="457"/>
      <c r="J126" s="457"/>
      <c r="K126" s="457"/>
      <c r="L126" s="457"/>
      <c r="M126" s="457"/>
      <c r="N126" s="457"/>
      <c r="O126" s="457"/>
      <c r="P126" s="457"/>
      <c r="Q126" s="457"/>
      <c r="R126" s="457"/>
      <c r="S126" s="457"/>
      <c r="T126" s="457"/>
      <c r="U126" s="457"/>
      <c r="V126" s="457"/>
      <c r="W126" s="458"/>
      <c r="Y126" s="121"/>
    </row>
    <row r="127" spans="1:25" x14ac:dyDescent="0.25">
      <c r="A127" s="1" t="s">
        <v>824</v>
      </c>
      <c r="B127" s="455" t="s">
        <v>102</v>
      </c>
      <c r="C127" s="425"/>
      <c r="D127" s="456"/>
      <c r="E127" s="457"/>
      <c r="F127" s="457"/>
      <c r="G127" s="457"/>
      <c r="H127" s="457"/>
      <c r="I127" s="457"/>
      <c r="J127" s="457"/>
      <c r="K127" s="457"/>
      <c r="L127" s="457"/>
      <c r="M127" s="457"/>
      <c r="N127" s="457"/>
      <c r="O127" s="457"/>
      <c r="P127" s="457"/>
      <c r="Q127" s="457"/>
      <c r="R127" s="457"/>
      <c r="S127" s="457"/>
      <c r="T127" s="457"/>
      <c r="U127" s="457"/>
      <c r="V127" s="457"/>
      <c r="W127" s="458"/>
      <c r="Y127" s="121"/>
    </row>
    <row r="128" spans="1:25" x14ac:dyDescent="0.25">
      <c r="A128" s="1" t="s">
        <v>825</v>
      </c>
      <c r="B128" s="455" t="s">
        <v>103</v>
      </c>
      <c r="C128" s="425"/>
      <c r="D128" s="456"/>
      <c r="E128" s="457"/>
      <c r="F128" s="457"/>
      <c r="G128" s="457"/>
      <c r="H128" s="457"/>
      <c r="I128" s="457"/>
      <c r="J128" s="457"/>
      <c r="K128" s="457"/>
      <c r="L128" s="457"/>
      <c r="M128" s="457"/>
      <c r="N128" s="457"/>
      <c r="O128" s="457"/>
      <c r="P128" s="457"/>
      <c r="Q128" s="457"/>
      <c r="R128" s="457"/>
      <c r="S128" s="457"/>
      <c r="T128" s="457"/>
      <c r="U128" s="457"/>
      <c r="V128" s="457"/>
      <c r="W128" s="458"/>
      <c r="Y128" s="121"/>
    </row>
    <row r="129" spans="1:25" x14ac:dyDescent="0.25">
      <c r="A129" s="1" t="s">
        <v>826</v>
      </c>
      <c r="B129" s="455" t="s">
        <v>104</v>
      </c>
      <c r="C129" s="425"/>
      <c r="D129" s="456"/>
      <c r="E129" s="457"/>
      <c r="F129" s="457"/>
      <c r="G129" s="457"/>
      <c r="H129" s="457"/>
      <c r="I129" s="457"/>
      <c r="J129" s="457"/>
      <c r="K129" s="457"/>
      <c r="L129" s="457"/>
      <c r="M129" s="457"/>
      <c r="N129" s="457"/>
      <c r="O129" s="457"/>
      <c r="P129" s="457"/>
      <c r="Q129" s="457"/>
      <c r="R129" s="457"/>
      <c r="S129" s="457"/>
      <c r="T129" s="457"/>
      <c r="U129" s="457"/>
      <c r="V129" s="457"/>
      <c r="W129" s="458"/>
      <c r="Y129" s="121"/>
    </row>
    <row r="130" spans="1:25" x14ac:dyDescent="0.25">
      <c r="A130" s="1" t="s">
        <v>827</v>
      </c>
      <c r="B130" s="455" t="s">
        <v>105</v>
      </c>
      <c r="C130" s="425"/>
      <c r="D130" s="456"/>
      <c r="E130" s="457"/>
      <c r="F130" s="457"/>
      <c r="G130" s="457"/>
      <c r="H130" s="457"/>
      <c r="I130" s="457"/>
      <c r="J130" s="457"/>
      <c r="K130" s="457"/>
      <c r="L130" s="457"/>
      <c r="M130" s="457"/>
      <c r="N130" s="457"/>
      <c r="O130" s="457"/>
      <c r="P130" s="457"/>
      <c r="Q130" s="457"/>
      <c r="R130" s="457"/>
      <c r="S130" s="457"/>
      <c r="T130" s="457"/>
      <c r="U130" s="457"/>
      <c r="V130" s="457"/>
      <c r="W130" s="458"/>
      <c r="Y130" s="121"/>
    </row>
    <row r="131" spans="1:25" x14ac:dyDescent="0.25">
      <c r="A131" s="1" t="s">
        <v>828</v>
      </c>
      <c r="B131" s="459" t="s">
        <v>401</v>
      </c>
      <c r="C131" s="460"/>
      <c r="D131" s="456"/>
      <c r="E131" s="457"/>
      <c r="F131" s="457"/>
      <c r="G131" s="457"/>
      <c r="H131" s="457"/>
      <c r="I131" s="457"/>
      <c r="J131" s="457"/>
      <c r="K131" s="457"/>
      <c r="L131" s="457"/>
      <c r="M131" s="457"/>
      <c r="N131" s="457"/>
      <c r="O131" s="457"/>
      <c r="P131" s="457"/>
      <c r="Q131" s="457"/>
      <c r="R131" s="457"/>
      <c r="S131" s="457"/>
      <c r="T131" s="457"/>
      <c r="U131" s="457"/>
      <c r="V131" s="457"/>
      <c r="W131" s="458"/>
      <c r="Y131" s="121"/>
    </row>
    <row r="132" spans="1:25" x14ac:dyDescent="0.25">
      <c r="A132" s="1" t="s">
        <v>829</v>
      </c>
      <c r="B132" s="449" t="s">
        <v>402</v>
      </c>
      <c r="C132" s="461"/>
      <c r="D132" s="456"/>
      <c r="E132" s="457"/>
      <c r="F132" s="457"/>
      <c r="G132" s="457"/>
      <c r="H132" s="457"/>
      <c r="I132" s="457"/>
      <c r="J132" s="457"/>
      <c r="K132" s="457"/>
      <c r="L132" s="457"/>
      <c r="M132" s="457"/>
      <c r="N132" s="457"/>
      <c r="O132" s="457"/>
      <c r="P132" s="457"/>
      <c r="Q132" s="457"/>
      <c r="R132" s="457"/>
      <c r="S132" s="457"/>
      <c r="T132" s="457"/>
      <c r="U132" s="457"/>
      <c r="V132" s="457"/>
      <c r="W132" s="458"/>
      <c r="Y132" s="121"/>
    </row>
    <row r="133" spans="1:25" x14ac:dyDescent="0.25">
      <c r="A133" s="1" t="s">
        <v>830</v>
      </c>
      <c r="B133" s="450" t="s">
        <v>160</v>
      </c>
      <c r="C133" s="438">
        <f>SUM(C125:C130)</f>
        <v>0</v>
      </c>
      <c r="D133" s="456"/>
      <c r="E133" s="457"/>
      <c r="F133" s="457"/>
      <c r="G133" s="457"/>
      <c r="H133" s="457"/>
      <c r="I133" s="457"/>
      <c r="J133" s="457"/>
      <c r="K133" s="457"/>
      <c r="L133" s="457"/>
      <c r="M133" s="457"/>
      <c r="N133" s="457"/>
      <c r="O133" s="457"/>
      <c r="P133" s="457"/>
      <c r="Q133" s="457"/>
      <c r="R133" s="457"/>
      <c r="S133" s="457"/>
      <c r="T133" s="457"/>
      <c r="U133" s="457"/>
      <c r="V133" s="457"/>
      <c r="W133" s="458"/>
      <c r="Y133" s="121"/>
    </row>
    <row r="134" spans="1:25" x14ac:dyDescent="0.25">
      <c r="A134" s="1" t="s">
        <v>831</v>
      </c>
      <c r="B134" s="216" t="s">
        <v>1104</v>
      </c>
      <c r="C134" s="201" t="str">
        <f>IF(C123=C133,"Gerai","Klaida")</f>
        <v>Gerai</v>
      </c>
      <c r="D134" s="462"/>
      <c r="E134" s="463"/>
      <c r="F134" s="463"/>
      <c r="G134" s="463"/>
      <c r="H134" s="463"/>
      <c r="I134" s="463"/>
      <c r="J134" s="463"/>
      <c r="K134" s="463"/>
      <c r="L134" s="463"/>
      <c r="M134" s="463"/>
      <c r="N134" s="463"/>
      <c r="O134" s="463"/>
      <c r="P134" s="463"/>
      <c r="Q134" s="463"/>
      <c r="R134" s="463"/>
      <c r="S134" s="463"/>
      <c r="T134" s="463"/>
      <c r="U134" s="463"/>
      <c r="V134" s="463"/>
      <c r="W134" s="464"/>
      <c r="Y134" s="121"/>
    </row>
    <row r="135" spans="1:25" x14ac:dyDescent="0.25">
      <c r="A135" s="1" t="s">
        <v>832</v>
      </c>
      <c r="B135" s="1"/>
      <c r="Y135" s="121"/>
    </row>
    <row r="136" spans="1:25" ht="21" x14ac:dyDescent="0.25">
      <c r="A136" s="1" t="s">
        <v>833</v>
      </c>
      <c r="B136" s="440" t="s">
        <v>413</v>
      </c>
      <c r="C136" s="441" t="str">
        <f>'6'!B38</f>
        <v>ALYT-P.4</v>
      </c>
      <c r="D136" s="442" t="s">
        <v>0</v>
      </c>
      <c r="E136" s="442" t="s">
        <v>1</v>
      </c>
      <c r="F136" s="442" t="s">
        <v>2</v>
      </c>
      <c r="G136" s="442" t="s">
        <v>3</v>
      </c>
      <c r="H136" s="442" t="s">
        <v>4</v>
      </c>
      <c r="I136" s="442" t="s">
        <v>5</v>
      </c>
      <c r="J136" s="442" t="s">
        <v>6</v>
      </c>
      <c r="K136" s="442" t="s">
        <v>7</v>
      </c>
      <c r="L136" s="442" t="s">
        <v>8</v>
      </c>
      <c r="M136" s="442" t="s">
        <v>9</v>
      </c>
      <c r="N136" s="442" t="s">
        <v>43</v>
      </c>
      <c r="O136" s="442" t="s">
        <v>44</v>
      </c>
      <c r="P136" s="442" t="s">
        <v>45</v>
      </c>
      <c r="Q136" s="442" t="s">
        <v>46</v>
      </c>
      <c r="R136" s="442" t="s">
        <v>47</v>
      </c>
      <c r="S136" s="442" t="s">
        <v>48</v>
      </c>
      <c r="T136" s="442" t="s">
        <v>49</v>
      </c>
      <c r="U136" s="442" t="s">
        <v>50</v>
      </c>
      <c r="V136" s="442" t="s">
        <v>51</v>
      </c>
      <c r="W136" s="443" t="s">
        <v>52</v>
      </c>
      <c r="Y136" s="121"/>
    </row>
    <row r="137" spans="1:25" x14ac:dyDescent="0.25">
      <c r="A137" s="1" t="s">
        <v>834</v>
      </c>
      <c r="B137" s="444"/>
      <c r="C137" s="445" t="s">
        <v>160</v>
      </c>
      <c r="D137" s="446"/>
      <c r="E137" s="446"/>
      <c r="F137" s="446"/>
      <c r="G137" s="446"/>
      <c r="H137" s="446"/>
      <c r="I137" s="446"/>
      <c r="J137" s="446"/>
      <c r="K137" s="446"/>
      <c r="L137" s="446"/>
      <c r="M137" s="446"/>
      <c r="N137" s="446"/>
      <c r="O137" s="446"/>
      <c r="P137" s="446"/>
      <c r="Q137" s="446"/>
      <c r="R137" s="446"/>
      <c r="S137" s="446"/>
      <c r="T137" s="446"/>
      <c r="U137" s="446"/>
      <c r="V137" s="446"/>
      <c r="W137" s="447"/>
      <c r="Y137" s="121"/>
    </row>
    <row r="138" spans="1:25" x14ac:dyDescent="0.25">
      <c r="A138" s="1" t="s">
        <v>835</v>
      </c>
      <c r="B138" s="448" t="str">
        <f>$B$8</f>
        <v>Ar rodiklis taikomas VPS priemonei?</v>
      </c>
      <c r="C138" s="131">
        <f>COUNTIFS(D138:W138,"taip")</f>
        <v>0</v>
      </c>
      <c r="D138" s="410" t="str">
        <f>HLOOKUP(D$6,'10'!D$6:D$70,$Y138,FALSE)</f>
        <v>Ne</v>
      </c>
      <c r="E138" s="410" t="str">
        <f>HLOOKUP(E$6,'10'!E$6:E$70,$Y138,FALSE)</f>
        <v>Ne</v>
      </c>
      <c r="F138" s="410" t="str">
        <f>HLOOKUP(F$6,'10'!F$6:F$70,$Y138,FALSE)</f>
        <v>Ne</v>
      </c>
      <c r="G138" s="410" t="str">
        <f>HLOOKUP(G$6,'10'!G$6:G$70,$Y138,FALSE)</f>
        <v>Ne</v>
      </c>
      <c r="H138" s="410" t="str">
        <f>HLOOKUP(H$6,'10'!H$6:H$70,$Y138,FALSE)</f>
        <v>Ne</v>
      </c>
      <c r="I138" s="410" t="str">
        <f>HLOOKUP(I$6,'10'!I$6:I$70,$Y138,FALSE)</f>
        <v>Ne</v>
      </c>
      <c r="J138" s="410" t="str">
        <f>HLOOKUP(J$6,'10'!J$6:J$70,$Y138,FALSE)</f>
        <v>Ne</v>
      </c>
      <c r="K138" s="410" t="str">
        <f>HLOOKUP(K$6,'10'!K$6:K$70,$Y138,FALSE)</f>
        <v>Ne</v>
      </c>
      <c r="L138" s="410" t="str">
        <f>HLOOKUP(L$6,'10'!L$6:L$70,$Y138,FALSE)</f>
        <v>Ne</v>
      </c>
      <c r="M138" s="410" t="str">
        <f>HLOOKUP(M$6,'10'!M$6:M$70,$Y138,FALSE)</f>
        <v>Ne</v>
      </c>
      <c r="N138" s="410" t="str">
        <f>HLOOKUP(N$6,'10'!N$6:N$70,$Y138,FALSE)</f>
        <v>Ne</v>
      </c>
      <c r="O138" s="410" t="str">
        <f>HLOOKUP(O$6,'10'!O$6:O$70,$Y138,FALSE)</f>
        <v>Ne</v>
      </c>
      <c r="P138" s="410" t="str">
        <f>HLOOKUP(P$6,'10'!P$6:P$70,$Y138,FALSE)</f>
        <v>Ne</v>
      </c>
      <c r="Q138" s="410" t="str">
        <f>HLOOKUP(Q$6,'10'!Q$6:Q$70,$Y138,FALSE)</f>
        <v>Ne</v>
      </c>
      <c r="R138" s="410" t="str">
        <f>HLOOKUP(R$6,'10'!R$6:R$70,$Y138,FALSE)</f>
        <v>Ne</v>
      </c>
      <c r="S138" s="410" t="str">
        <f>HLOOKUP(S$6,'10'!S$6:S$70,$Y138,FALSE)</f>
        <v>Ne</v>
      </c>
      <c r="T138" s="410" t="str">
        <f>HLOOKUP(T$6,'10'!T$6:T$70,$Y138,FALSE)</f>
        <v>Ne</v>
      </c>
      <c r="U138" s="410" t="str">
        <f>HLOOKUP(U$6,'10'!U$6:U$70,$Y138,FALSE)</f>
        <v>Ne</v>
      </c>
      <c r="V138" s="410" t="str">
        <f>HLOOKUP(V$6,'10'!V$6:V$70,$Y138,FALSE)</f>
        <v>Ne</v>
      </c>
      <c r="W138" s="411" t="str">
        <f>HLOOKUP(W$6,'10'!W$6:W$70,$Y138,FALSE)</f>
        <v>Ne</v>
      </c>
      <c r="Y138" s="121">
        <v>59</v>
      </c>
    </row>
    <row r="139" spans="1:25" x14ac:dyDescent="0.25">
      <c r="A139" s="1" t="s">
        <v>836</v>
      </c>
      <c r="B139" s="449" t="str">
        <f>$B$9</f>
        <v>Kiekybinis tikslas iki 2029 m.</v>
      </c>
      <c r="C139" s="412">
        <f>SUM(D139:W139)</f>
        <v>0</v>
      </c>
      <c r="D139" s="439"/>
      <c r="E139" s="435"/>
      <c r="F139" s="435"/>
      <c r="G139" s="435"/>
      <c r="H139" s="435"/>
      <c r="I139" s="435"/>
      <c r="J139" s="435"/>
      <c r="K139" s="435"/>
      <c r="L139" s="435"/>
      <c r="M139" s="435"/>
      <c r="N139" s="435"/>
      <c r="O139" s="435"/>
      <c r="P139" s="435"/>
      <c r="Q139" s="435"/>
      <c r="R139" s="435"/>
      <c r="S139" s="435"/>
      <c r="T139" s="435"/>
      <c r="U139" s="435"/>
      <c r="V139" s="435"/>
      <c r="W139" s="436"/>
      <c r="Y139" s="121"/>
    </row>
    <row r="140" spans="1:25" x14ac:dyDescent="0.25">
      <c r="A140" s="1" t="s">
        <v>837</v>
      </c>
      <c r="B140" s="450" t="s">
        <v>241</v>
      </c>
      <c r="C140" s="451"/>
      <c r="D140" s="452"/>
      <c r="E140" s="453"/>
      <c r="F140" s="453"/>
      <c r="G140" s="453"/>
      <c r="H140" s="453"/>
      <c r="I140" s="453"/>
      <c r="J140" s="453"/>
      <c r="K140" s="453"/>
      <c r="L140" s="453"/>
      <c r="M140" s="453"/>
      <c r="N140" s="453"/>
      <c r="O140" s="453"/>
      <c r="P140" s="453"/>
      <c r="Q140" s="453"/>
      <c r="R140" s="453"/>
      <c r="S140" s="453"/>
      <c r="T140" s="453"/>
      <c r="U140" s="453"/>
      <c r="V140" s="453"/>
      <c r="W140" s="454"/>
      <c r="Y140" s="121"/>
    </row>
    <row r="141" spans="1:25" x14ac:dyDescent="0.25">
      <c r="A141" s="1" t="s">
        <v>838</v>
      </c>
      <c r="B141" s="455" t="s">
        <v>100</v>
      </c>
      <c r="C141" s="425"/>
      <c r="D141" s="456"/>
      <c r="E141" s="457"/>
      <c r="F141" s="457"/>
      <c r="G141" s="457"/>
      <c r="H141" s="457"/>
      <c r="I141" s="457"/>
      <c r="J141" s="457"/>
      <c r="K141" s="457"/>
      <c r="L141" s="457"/>
      <c r="M141" s="457"/>
      <c r="N141" s="457"/>
      <c r="O141" s="457"/>
      <c r="P141" s="457"/>
      <c r="Q141" s="457"/>
      <c r="R141" s="457"/>
      <c r="S141" s="457"/>
      <c r="T141" s="457"/>
      <c r="U141" s="457"/>
      <c r="V141" s="457"/>
      <c r="W141" s="458"/>
      <c r="Y141" s="121"/>
    </row>
    <row r="142" spans="1:25" x14ac:dyDescent="0.25">
      <c r="A142" s="1" t="s">
        <v>839</v>
      </c>
      <c r="B142" s="455" t="s">
        <v>101</v>
      </c>
      <c r="C142" s="425"/>
      <c r="D142" s="456"/>
      <c r="E142" s="457"/>
      <c r="F142" s="457"/>
      <c r="G142" s="457"/>
      <c r="H142" s="457"/>
      <c r="I142" s="457"/>
      <c r="J142" s="457"/>
      <c r="K142" s="457"/>
      <c r="L142" s="457"/>
      <c r="M142" s="457"/>
      <c r="N142" s="457"/>
      <c r="O142" s="457"/>
      <c r="P142" s="457"/>
      <c r="Q142" s="457"/>
      <c r="R142" s="457"/>
      <c r="S142" s="457"/>
      <c r="T142" s="457"/>
      <c r="U142" s="457"/>
      <c r="V142" s="457"/>
      <c r="W142" s="458"/>
      <c r="Y142" s="121"/>
    </row>
    <row r="143" spans="1:25" x14ac:dyDescent="0.25">
      <c r="A143" s="1" t="s">
        <v>840</v>
      </c>
      <c r="B143" s="455" t="s">
        <v>102</v>
      </c>
      <c r="C143" s="425"/>
      <c r="D143" s="456"/>
      <c r="E143" s="457"/>
      <c r="F143" s="457"/>
      <c r="G143" s="457"/>
      <c r="H143" s="457"/>
      <c r="I143" s="457"/>
      <c r="J143" s="457"/>
      <c r="K143" s="457"/>
      <c r="L143" s="457"/>
      <c r="M143" s="457"/>
      <c r="N143" s="457"/>
      <c r="O143" s="457"/>
      <c r="P143" s="457"/>
      <c r="Q143" s="457"/>
      <c r="R143" s="457"/>
      <c r="S143" s="457"/>
      <c r="T143" s="457"/>
      <c r="U143" s="457"/>
      <c r="V143" s="457"/>
      <c r="W143" s="458"/>
      <c r="Y143" s="121"/>
    </row>
    <row r="144" spans="1:25" x14ac:dyDescent="0.25">
      <c r="A144" s="1" t="s">
        <v>841</v>
      </c>
      <c r="B144" s="455" t="s">
        <v>103</v>
      </c>
      <c r="C144" s="425"/>
      <c r="D144" s="456"/>
      <c r="E144" s="457"/>
      <c r="F144" s="457"/>
      <c r="G144" s="457"/>
      <c r="H144" s="457"/>
      <c r="I144" s="457"/>
      <c r="J144" s="457"/>
      <c r="K144" s="457"/>
      <c r="L144" s="457"/>
      <c r="M144" s="457"/>
      <c r="N144" s="457"/>
      <c r="O144" s="457"/>
      <c r="P144" s="457"/>
      <c r="Q144" s="457"/>
      <c r="R144" s="457"/>
      <c r="S144" s="457"/>
      <c r="T144" s="457"/>
      <c r="U144" s="457"/>
      <c r="V144" s="457"/>
      <c r="W144" s="458"/>
      <c r="Y144" s="121"/>
    </row>
    <row r="145" spans="1:25" x14ac:dyDescent="0.25">
      <c r="A145" s="1" t="s">
        <v>842</v>
      </c>
      <c r="B145" s="455" t="s">
        <v>104</v>
      </c>
      <c r="C145" s="425"/>
      <c r="D145" s="456"/>
      <c r="E145" s="457"/>
      <c r="F145" s="457"/>
      <c r="G145" s="457"/>
      <c r="H145" s="457"/>
      <c r="I145" s="457"/>
      <c r="J145" s="457"/>
      <c r="K145" s="457"/>
      <c r="L145" s="457"/>
      <c r="M145" s="457"/>
      <c r="N145" s="457"/>
      <c r="O145" s="457"/>
      <c r="P145" s="457"/>
      <c r="Q145" s="457"/>
      <c r="R145" s="457"/>
      <c r="S145" s="457"/>
      <c r="T145" s="457"/>
      <c r="U145" s="457"/>
      <c r="V145" s="457"/>
      <c r="W145" s="458"/>
      <c r="Y145" s="121"/>
    </row>
    <row r="146" spans="1:25" x14ac:dyDescent="0.25">
      <c r="A146" s="1" t="s">
        <v>843</v>
      </c>
      <c r="B146" s="455" t="s">
        <v>105</v>
      </c>
      <c r="C146" s="425"/>
      <c r="D146" s="456"/>
      <c r="E146" s="457"/>
      <c r="F146" s="457"/>
      <c r="G146" s="457"/>
      <c r="H146" s="457"/>
      <c r="I146" s="457"/>
      <c r="J146" s="457"/>
      <c r="K146" s="457"/>
      <c r="L146" s="457"/>
      <c r="M146" s="457"/>
      <c r="N146" s="457"/>
      <c r="O146" s="457"/>
      <c r="P146" s="457"/>
      <c r="Q146" s="457"/>
      <c r="R146" s="457"/>
      <c r="S146" s="457"/>
      <c r="T146" s="457"/>
      <c r="U146" s="457"/>
      <c r="V146" s="457"/>
      <c r="W146" s="458"/>
      <c r="Y146" s="121"/>
    </row>
    <row r="147" spans="1:25" x14ac:dyDescent="0.25">
      <c r="A147" s="1" t="s">
        <v>844</v>
      </c>
      <c r="B147" s="459" t="s">
        <v>401</v>
      </c>
      <c r="C147" s="460"/>
      <c r="D147" s="456"/>
      <c r="E147" s="457"/>
      <c r="F147" s="457"/>
      <c r="G147" s="457"/>
      <c r="H147" s="457"/>
      <c r="I147" s="457"/>
      <c r="J147" s="457"/>
      <c r="K147" s="457"/>
      <c r="L147" s="457"/>
      <c r="M147" s="457"/>
      <c r="N147" s="457"/>
      <c r="O147" s="457"/>
      <c r="P147" s="457"/>
      <c r="Q147" s="457"/>
      <c r="R147" s="457"/>
      <c r="S147" s="457"/>
      <c r="T147" s="457"/>
      <c r="U147" s="457"/>
      <c r="V147" s="457"/>
      <c r="W147" s="458"/>
      <c r="Y147" s="121"/>
    </row>
    <row r="148" spans="1:25" x14ac:dyDescent="0.25">
      <c r="A148" s="1" t="s">
        <v>845</v>
      </c>
      <c r="B148" s="449" t="s">
        <v>402</v>
      </c>
      <c r="C148" s="461"/>
      <c r="D148" s="456"/>
      <c r="E148" s="457"/>
      <c r="F148" s="457"/>
      <c r="G148" s="457"/>
      <c r="H148" s="457"/>
      <c r="I148" s="457"/>
      <c r="J148" s="457"/>
      <c r="K148" s="457"/>
      <c r="L148" s="457"/>
      <c r="M148" s="457"/>
      <c r="N148" s="457"/>
      <c r="O148" s="457"/>
      <c r="P148" s="457"/>
      <c r="Q148" s="457"/>
      <c r="R148" s="457"/>
      <c r="S148" s="457"/>
      <c r="T148" s="457"/>
      <c r="U148" s="457"/>
      <c r="V148" s="457"/>
      <c r="W148" s="458"/>
      <c r="Y148" s="121"/>
    </row>
    <row r="149" spans="1:25" x14ac:dyDescent="0.25">
      <c r="A149" s="1" t="s">
        <v>846</v>
      </c>
      <c r="B149" s="450" t="s">
        <v>160</v>
      </c>
      <c r="C149" s="438">
        <f>SUM(C141:C146)</f>
        <v>0</v>
      </c>
      <c r="D149" s="456"/>
      <c r="E149" s="457"/>
      <c r="F149" s="457"/>
      <c r="G149" s="457"/>
      <c r="H149" s="457"/>
      <c r="I149" s="457"/>
      <c r="J149" s="457"/>
      <c r="K149" s="457"/>
      <c r="L149" s="457"/>
      <c r="M149" s="457"/>
      <c r="N149" s="457"/>
      <c r="O149" s="457"/>
      <c r="P149" s="457"/>
      <c r="Q149" s="457"/>
      <c r="R149" s="457"/>
      <c r="S149" s="457"/>
      <c r="T149" s="457"/>
      <c r="U149" s="457"/>
      <c r="V149" s="457"/>
      <c r="W149" s="458"/>
      <c r="Y149" s="121"/>
    </row>
    <row r="150" spans="1:25" x14ac:dyDescent="0.25">
      <c r="A150" s="1" t="s">
        <v>847</v>
      </c>
      <c r="B150" s="216" t="s">
        <v>1104</v>
      </c>
      <c r="C150" s="201" t="str">
        <f>IF(C139=C149,"Gerai","Klaida")</f>
        <v>Gerai</v>
      </c>
      <c r="D150" s="462"/>
      <c r="E150" s="463"/>
      <c r="F150" s="463"/>
      <c r="G150" s="463"/>
      <c r="H150" s="463"/>
      <c r="I150" s="463"/>
      <c r="J150" s="463"/>
      <c r="K150" s="463"/>
      <c r="L150" s="463"/>
      <c r="M150" s="463"/>
      <c r="N150" s="463"/>
      <c r="O150" s="463"/>
      <c r="P150" s="463"/>
      <c r="Q150" s="463"/>
      <c r="R150" s="463"/>
      <c r="S150" s="463"/>
      <c r="T150" s="463"/>
      <c r="U150" s="463"/>
      <c r="V150" s="463"/>
      <c r="W150" s="464"/>
      <c r="Y150" s="121"/>
    </row>
    <row r="151" spans="1:25" x14ac:dyDescent="0.25">
      <c r="A151" s="1" t="s">
        <v>848</v>
      </c>
      <c r="B151" s="1"/>
      <c r="Y151" s="121"/>
    </row>
    <row r="152" spans="1:25" ht="21" x14ac:dyDescent="0.25">
      <c r="A152" s="1" t="s">
        <v>849</v>
      </c>
      <c r="B152" s="440" t="s">
        <v>414</v>
      </c>
      <c r="C152" s="441" t="str">
        <f>'6'!B39</f>
        <v>ALYT-P.5</v>
      </c>
      <c r="D152" s="442" t="s">
        <v>0</v>
      </c>
      <c r="E152" s="442" t="s">
        <v>1</v>
      </c>
      <c r="F152" s="442" t="s">
        <v>2</v>
      </c>
      <c r="G152" s="442" t="s">
        <v>3</v>
      </c>
      <c r="H152" s="442" t="s">
        <v>4</v>
      </c>
      <c r="I152" s="442" t="s">
        <v>5</v>
      </c>
      <c r="J152" s="442" t="s">
        <v>6</v>
      </c>
      <c r="K152" s="442" t="s">
        <v>7</v>
      </c>
      <c r="L152" s="442" t="s">
        <v>8</v>
      </c>
      <c r="M152" s="442" t="s">
        <v>9</v>
      </c>
      <c r="N152" s="442" t="s">
        <v>43</v>
      </c>
      <c r="O152" s="442" t="s">
        <v>44</v>
      </c>
      <c r="P152" s="442" t="s">
        <v>45</v>
      </c>
      <c r="Q152" s="442" t="s">
        <v>46</v>
      </c>
      <c r="R152" s="442" t="s">
        <v>47</v>
      </c>
      <c r="S152" s="442" t="s">
        <v>48</v>
      </c>
      <c r="T152" s="442" t="s">
        <v>49</v>
      </c>
      <c r="U152" s="442" t="s">
        <v>50</v>
      </c>
      <c r="V152" s="442" t="s">
        <v>51</v>
      </c>
      <c r="W152" s="443" t="s">
        <v>52</v>
      </c>
      <c r="Y152" s="121"/>
    </row>
    <row r="153" spans="1:25" x14ac:dyDescent="0.25">
      <c r="A153" s="1" t="s">
        <v>850</v>
      </c>
      <c r="B153" s="444"/>
      <c r="C153" s="445" t="s">
        <v>160</v>
      </c>
      <c r="D153" s="446"/>
      <c r="E153" s="446"/>
      <c r="F153" s="446"/>
      <c r="G153" s="446"/>
      <c r="H153" s="446"/>
      <c r="I153" s="446"/>
      <c r="J153" s="446"/>
      <c r="K153" s="446"/>
      <c r="L153" s="446"/>
      <c r="M153" s="446"/>
      <c r="N153" s="446"/>
      <c r="O153" s="446"/>
      <c r="P153" s="446"/>
      <c r="Q153" s="446"/>
      <c r="R153" s="446"/>
      <c r="S153" s="446"/>
      <c r="T153" s="446"/>
      <c r="U153" s="446"/>
      <c r="V153" s="446"/>
      <c r="W153" s="447"/>
      <c r="Y153" s="121"/>
    </row>
    <row r="154" spans="1:25" x14ac:dyDescent="0.25">
      <c r="A154" s="1" t="s">
        <v>851</v>
      </c>
      <c r="B154" s="448" t="str">
        <f>$B$8</f>
        <v>Ar rodiklis taikomas VPS priemonei?</v>
      </c>
      <c r="C154" s="131">
        <f>COUNTIFS(D154:W154,"taip")</f>
        <v>0</v>
      </c>
      <c r="D154" s="410" t="str">
        <f>HLOOKUP(D$6,'10'!D$6:D$70,$Y154,FALSE)</f>
        <v>Ne</v>
      </c>
      <c r="E154" s="410" t="str">
        <f>HLOOKUP(E$6,'10'!E$6:E$70,$Y154,FALSE)</f>
        <v>Ne</v>
      </c>
      <c r="F154" s="410" t="str">
        <f>HLOOKUP(F$6,'10'!F$6:F$70,$Y154,FALSE)</f>
        <v>Ne</v>
      </c>
      <c r="G154" s="410" t="str">
        <f>HLOOKUP(G$6,'10'!G$6:G$70,$Y154,FALSE)</f>
        <v>Ne</v>
      </c>
      <c r="H154" s="410" t="str">
        <f>HLOOKUP(H$6,'10'!H$6:H$70,$Y154,FALSE)</f>
        <v>Ne</v>
      </c>
      <c r="I154" s="410" t="str">
        <f>HLOOKUP(I$6,'10'!I$6:I$70,$Y154,FALSE)</f>
        <v>Ne</v>
      </c>
      <c r="J154" s="410" t="str">
        <f>HLOOKUP(J$6,'10'!J$6:J$70,$Y154,FALSE)</f>
        <v>Ne</v>
      </c>
      <c r="K154" s="410" t="str">
        <f>HLOOKUP(K$6,'10'!K$6:K$70,$Y154,FALSE)</f>
        <v>Ne</v>
      </c>
      <c r="L154" s="410" t="str">
        <f>HLOOKUP(L$6,'10'!L$6:L$70,$Y154,FALSE)</f>
        <v>Ne</v>
      </c>
      <c r="M154" s="410" t="str">
        <f>HLOOKUP(M$6,'10'!M$6:M$70,$Y154,FALSE)</f>
        <v>Ne</v>
      </c>
      <c r="N154" s="410" t="str">
        <f>HLOOKUP(N$6,'10'!N$6:N$70,$Y154,FALSE)</f>
        <v>Ne</v>
      </c>
      <c r="O154" s="410" t="str">
        <f>HLOOKUP(O$6,'10'!O$6:O$70,$Y154,FALSE)</f>
        <v>Ne</v>
      </c>
      <c r="P154" s="410" t="str">
        <f>HLOOKUP(P$6,'10'!P$6:P$70,$Y154,FALSE)</f>
        <v>Ne</v>
      </c>
      <c r="Q154" s="410" t="str">
        <f>HLOOKUP(Q$6,'10'!Q$6:Q$70,$Y154,FALSE)</f>
        <v>Ne</v>
      </c>
      <c r="R154" s="410" t="str">
        <f>HLOOKUP(R$6,'10'!R$6:R$70,$Y154,FALSE)</f>
        <v>Ne</v>
      </c>
      <c r="S154" s="410" t="str">
        <f>HLOOKUP(S$6,'10'!S$6:S$70,$Y154,FALSE)</f>
        <v>Ne</v>
      </c>
      <c r="T154" s="410" t="str">
        <f>HLOOKUP(T$6,'10'!T$6:T$70,$Y154,FALSE)</f>
        <v>Ne</v>
      </c>
      <c r="U154" s="410" t="str">
        <f>HLOOKUP(U$6,'10'!U$6:U$70,$Y154,FALSE)</f>
        <v>Ne</v>
      </c>
      <c r="V154" s="410" t="str">
        <f>HLOOKUP(V$6,'10'!V$6:V$70,$Y154,FALSE)</f>
        <v>Ne</v>
      </c>
      <c r="W154" s="411" t="str">
        <f>HLOOKUP(W$6,'10'!W$6:W$70,$Y154,FALSE)</f>
        <v>Ne</v>
      </c>
      <c r="Y154" s="121">
        <v>60</v>
      </c>
    </row>
    <row r="155" spans="1:25" x14ac:dyDescent="0.25">
      <c r="A155" s="1" t="s">
        <v>852</v>
      </c>
      <c r="B155" s="449" t="str">
        <f>$B$9</f>
        <v>Kiekybinis tikslas iki 2029 m.</v>
      </c>
      <c r="C155" s="412">
        <f>SUM(D155:W155)</f>
        <v>0</v>
      </c>
      <c r="D155" s="439"/>
      <c r="E155" s="435"/>
      <c r="F155" s="435"/>
      <c r="G155" s="435"/>
      <c r="H155" s="435"/>
      <c r="I155" s="435"/>
      <c r="J155" s="435"/>
      <c r="K155" s="435"/>
      <c r="L155" s="435"/>
      <c r="M155" s="435"/>
      <c r="N155" s="435"/>
      <c r="O155" s="435"/>
      <c r="P155" s="435"/>
      <c r="Q155" s="435"/>
      <c r="R155" s="435"/>
      <c r="S155" s="435"/>
      <c r="T155" s="435"/>
      <c r="U155" s="435"/>
      <c r="V155" s="435"/>
      <c r="W155" s="436"/>
      <c r="Y155" s="121"/>
    </row>
    <row r="156" spans="1:25" x14ac:dyDescent="0.25">
      <c r="A156" s="1" t="s">
        <v>853</v>
      </c>
      <c r="B156" s="450" t="s">
        <v>241</v>
      </c>
      <c r="C156" s="451"/>
      <c r="D156" s="452"/>
      <c r="E156" s="453"/>
      <c r="F156" s="453"/>
      <c r="G156" s="453"/>
      <c r="H156" s="453"/>
      <c r="I156" s="453"/>
      <c r="J156" s="453"/>
      <c r="K156" s="453"/>
      <c r="L156" s="453"/>
      <c r="M156" s="453"/>
      <c r="N156" s="453"/>
      <c r="O156" s="453"/>
      <c r="P156" s="453"/>
      <c r="Q156" s="453"/>
      <c r="R156" s="453"/>
      <c r="S156" s="453"/>
      <c r="T156" s="453"/>
      <c r="U156" s="453"/>
      <c r="V156" s="453"/>
      <c r="W156" s="454"/>
      <c r="Y156" s="121"/>
    </row>
    <row r="157" spans="1:25" x14ac:dyDescent="0.25">
      <c r="A157" s="1" t="s">
        <v>854</v>
      </c>
      <c r="B157" s="455" t="s">
        <v>100</v>
      </c>
      <c r="C157" s="425"/>
      <c r="D157" s="456"/>
      <c r="E157" s="457"/>
      <c r="F157" s="457"/>
      <c r="G157" s="457"/>
      <c r="H157" s="457"/>
      <c r="I157" s="457"/>
      <c r="J157" s="457"/>
      <c r="K157" s="457"/>
      <c r="L157" s="457"/>
      <c r="M157" s="457"/>
      <c r="N157" s="457"/>
      <c r="O157" s="457"/>
      <c r="P157" s="457"/>
      <c r="Q157" s="457"/>
      <c r="R157" s="457"/>
      <c r="S157" s="457"/>
      <c r="T157" s="457"/>
      <c r="U157" s="457"/>
      <c r="V157" s="457"/>
      <c r="W157" s="458"/>
      <c r="Y157" s="121"/>
    </row>
    <row r="158" spans="1:25" x14ac:dyDescent="0.25">
      <c r="A158" s="1" t="s">
        <v>855</v>
      </c>
      <c r="B158" s="455" t="s">
        <v>101</v>
      </c>
      <c r="C158" s="425"/>
      <c r="D158" s="456"/>
      <c r="E158" s="457"/>
      <c r="F158" s="457"/>
      <c r="G158" s="457"/>
      <c r="H158" s="457"/>
      <c r="I158" s="457"/>
      <c r="J158" s="457"/>
      <c r="K158" s="457"/>
      <c r="L158" s="457"/>
      <c r="M158" s="457"/>
      <c r="N158" s="457"/>
      <c r="O158" s="457"/>
      <c r="P158" s="457"/>
      <c r="Q158" s="457"/>
      <c r="R158" s="457"/>
      <c r="S158" s="457"/>
      <c r="T158" s="457"/>
      <c r="U158" s="457"/>
      <c r="V158" s="457"/>
      <c r="W158" s="458"/>
      <c r="Y158" s="121"/>
    </row>
    <row r="159" spans="1:25" x14ac:dyDescent="0.25">
      <c r="A159" s="1" t="s">
        <v>856</v>
      </c>
      <c r="B159" s="455" t="s">
        <v>102</v>
      </c>
      <c r="C159" s="425"/>
      <c r="D159" s="456"/>
      <c r="E159" s="457"/>
      <c r="F159" s="457"/>
      <c r="G159" s="457"/>
      <c r="H159" s="457"/>
      <c r="I159" s="457"/>
      <c r="J159" s="457"/>
      <c r="K159" s="457"/>
      <c r="L159" s="457"/>
      <c r="M159" s="457"/>
      <c r="N159" s="457"/>
      <c r="O159" s="457"/>
      <c r="P159" s="457"/>
      <c r="Q159" s="457"/>
      <c r="R159" s="457"/>
      <c r="S159" s="457"/>
      <c r="T159" s="457"/>
      <c r="U159" s="457"/>
      <c r="V159" s="457"/>
      <c r="W159" s="458"/>
      <c r="Y159" s="121"/>
    </row>
    <row r="160" spans="1:25" x14ac:dyDescent="0.25">
      <c r="A160" s="1" t="s">
        <v>857</v>
      </c>
      <c r="B160" s="455" t="s">
        <v>103</v>
      </c>
      <c r="C160" s="425"/>
      <c r="D160" s="456"/>
      <c r="E160" s="457"/>
      <c r="F160" s="457"/>
      <c r="G160" s="457"/>
      <c r="H160" s="457"/>
      <c r="I160" s="457"/>
      <c r="J160" s="457"/>
      <c r="K160" s="457"/>
      <c r="L160" s="457"/>
      <c r="M160" s="457"/>
      <c r="N160" s="457"/>
      <c r="O160" s="457"/>
      <c r="P160" s="457"/>
      <c r="Q160" s="457"/>
      <c r="R160" s="457"/>
      <c r="S160" s="457"/>
      <c r="T160" s="457"/>
      <c r="U160" s="457"/>
      <c r="V160" s="457"/>
      <c r="W160" s="458"/>
      <c r="Y160" s="121"/>
    </row>
    <row r="161" spans="1:25" x14ac:dyDescent="0.25">
      <c r="A161" s="1" t="s">
        <v>858</v>
      </c>
      <c r="B161" s="455" t="s">
        <v>104</v>
      </c>
      <c r="C161" s="425"/>
      <c r="D161" s="456"/>
      <c r="E161" s="457"/>
      <c r="F161" s="457"/>
      <c r="G161" s="457"/>
      <c r="H161" s="457"/>
      <c r="I161" s="457"/>
      <c r="J161" s="457"/>
      <c r="K161" s="457"/>
      <c r="L161" s="457"/>
      <c r="M161" s="457"/>
      <c r="N161" s="457"/>
      <c r="O161" s="457"/>
      <c r="P161" s="457"/>
      <c r="Q161" s="457"/>
      <c r="R161" s="457"/>
      <c r="S161" s="457"/>
      <c r="T161" s="457"/>
      <c r="U161" s="457"/>
      <c r="V161" s="457"/>
      <c r="W161" s="458"/>
      <c r="Y161" s="121"/>
    </row>
    <row r="162" spans="1:25" x14ac:dyDescent="0.25">
      <c r="A162" s="1" t="s">
        <v>859</v>
      </c>
      <c r="B162" s="455" t="s">
        <v>105</v>
      </c>
      <c r="C162" s="425"/>
      <c r="D162" s="456"/>
      <c r="E162" s="457"/>
      <c r="F162" s="457"/>
      <c r="G162" s="457"/>
      <c r="H162" s="457"/>
      <c r="I162" s="457"/>
      <c r="J162" s="457"/>
      <c r="K162" s="457"/>
      <c r="L162" s="457"/>
      <c r="M162" s="457"/>
      <c r="N162" s="457"/>
      <c r="O162" s="457"/>
      <c r="P162" s="457"/>
      <c r="Q162" s="457"/>
      <c r="R162" s="457"/>
      <c r="S162" s="457"/>
      <c r="T162" s="457"/>
      <c r="U162" s="457"/>
      <c r="V162" s="457"/>
      <c r="W162" s="458"/>
      <c r="Y162" s="121"/>
    </row>
    <row r="163" spans="1:25" x14ac:dyDescent="0.25">
      <c r="A163" s="1" t="s">
        <v>860</v>
      </c>
      <c r="B163" s="459" t="s">
        <v>401</v>
      </c>
      <c r="C163" s="460"/>
      <c r="D163" s="456"/>
      <c r="E163" s="457"/>
      <c r="F163" s="457"/>
      <c r="G163" s="457"/>
      <c r="H163" s="457"/>
      <c r="I163" s="457"/>
      <c r="J163" s="457"/>
      <c r="K163" s="457"/>
      <c r="L163" s="457"/>
      <c r="M163" s="457"/>
      <c r="N163" s="457"/>
      <c r="O163" s="457"/>
      <c r="P163" s="457"/>
      <c r="Q163" s="457"/>
      <c r="R163" s="457"/>
      <c r="S163" s="457"/>
      <c r="T163" s="457"/>
      <c r="U163" s="457"/>
      <c r="V163" s="457"/>
      <c r="W163" s="458"/>
      <c r="Y163" s="121"/>
    </row>
    <row r="164" spans="1:25" x14ac:dyDescent="0.25">
      <c r="A164" s="1" t="s">
        <v>861</v>
      </c>
      <c r="B164" s="449" t="s">
        <v>402</v>
      </c>
      <c r="C164" s="461"/>
      <c r="D164" s="456"/>
      <c r="E164" s="457"/>
      <c r="F164" s="457"/>
      <c r="G164" s="457"/>
      <c r="H164" s="457"/>
      <c r="I164" s="457"/>
      <c r="J164" s="457"/>
      <c r="K164" s="457"/>
      <c r="L164" s="457"/>
      <c r="M164" s="457"/>
      <c r="N164" s="457"/>
      <c r="O164" s="457"/>
      <c r="P164" s="457"/>
      <c r="Q164" s="457"/>
      <c r="R164" s="457"/>
      <c r="S164" s="457"/>
      <c r="T164" s="457"/>
      <c r="U164" s="457"/>
      <c r="V164" s="457"/>
      <c r="W164" s="458"/>
      <c r="Y164" s="121"/>
    </row>
    <row r="165" spans="1:25" x14ac:dyDescent="0.25">
      <c r="A165" s="1" t="s">
        <v>862</v>
      </c>
      <c r="B165" s="450" t="s">
        <v>160</v>
      </c>
      <c r="C165" s="438">
        <f>SUM(C157:C162)</f>
        <v>0</v>
      </c>
      <c r="D165" s="456"/>
      <c r="E165" s="457"/>
      <c r="F165" s="457"/>
      <c r="G165" s="457"/>
      <c r="H165" s="457"/>
      <c r="I165" s="457"/>
      <c r="J165" s="457"/>
      <c r="K165" s="457"/>
      <c r="L165" s="457"/>
      <c r="M165" s="457"/>
      <c r="N165" s="457"/>
      <c r="O165" s="457"/>
      <c r="P165" s="457"/>
      <c r="Q165" s="457"/>
      <c r="R165" s="457"/>
      <c r="S165" s="457"/>
      <c r="T165" s="457"/>
      <c r="U165" s="457"/>
      <c r="V165" s="457"/>
      <c r="W165" s="458"/>
      <c r="Y165" s="121"/>
    </row>
    <row r="166" spans="1:25" x14ac:dyDescent="0.25">
      <c r="A166" s="1" t="s">
        <v>863</v>
      </c>
      <c r="B166" s="216" t="s">
        <v>1104</v>
      </c>
      <c r="C166" s="201" t="str">
        <f>IF(C155=C165,"Gerai","Klaida")</f>
        <v>Gerai</v>
      </c>
      <c r="D166" s="462"/>
      <c r="E166" s="463"/>
      <c r="F166" s="463"/>
      <c r="G166" s="463"/>
      <c r="H166" s="463"/>
      <c r="I166" s="463"/>
      <c r="J166" s="463"/>
      <c r="K166" s="463"/>
      <c r="L166" s="463"/>
      <c r="M166" s="463"/>
      <c r="N166" s="463"/>
      <c r="O166" s="463"/>
      <c r="P166" s="463"/>
      <c r="Q166" s="463"/>
      <c r="R166" s="463"/>
      <c r="S166" s="463"/>
      <c r="T166" s="463"/>
      <c r="U166" s="463"/>
      <c r="V166" s="463"/>
      <c r="W166" s="464"/>
      <c r="Y166" s="121"/>
    </row>
    <row r="167" spans="1:25" x14ac:dyDescent="0.25">
      <c r="A167" s="1" t="s">
        <v>864</v>
      </c>
      <c r="B167" s="1"/>
      <c r="Y167" s="121"/>
    </row>
    <row r="168" spans="1:25" ht="21" x14ac:dyDescent="0.25">
      <c r="A168" s="1" t="s">
        <v>865</v>
      </c>
      <c r="B168" s="440" t="s">
        <v>415</v>
      </c>
      <c r="C168" s="441" t="str">
        <f>'6'!B40</f>
        <v>ALYT-P.6</v>
      </c>
      <c r="D168" s="442" t="s">
        <v>0</v>
      </c>
      <c r="E168" s="442" t="s">
        <v>1</v>
      </c>
      <c r="F168" s="442" t="s">
        <v>2</v>
      </c>
      <c r="G168" s="442" t="s">
        <v>3</v>
      </c>
      <c r="H168" s="442" t="s">
        <v>4</v>
      </c>
      <c r="I168" s="442" t="s">
        <v>5</v>
      </c>
      <c r="J168" s="442" t="s">
        <v>6</v>
      </c>
      <c r="K168" s="442" t="s">
        <v>7</v>
      </c>
      <c r="L168" s="442" t="s">
        <v>8</v>
      </c>
      <c r="M168" s="442" t="s">
        <v>9</v>
      </c>
      <c r="N168" s="442" t="s">
        <v>43</v>
      </c>
      <c r="O168" s="442" t="s">
        <v>44</v>
      </c>
      <c r="P168" s="442" t="s">
        <v>45</v>
      </c>
      <c r="Q168" s="442" t="s">
        <v>46</v>
      </c>
      <c r="R168" s="442" t="s">
        <v>47</v>
      </c>
      <c r="S168" s="442" t="s">
        <v>48</v>
      </c>
      <c r="T168" s="442" t="s">
        <v>49</v>
      </c>
      <c r="U168" s="442" t="s">
        <v>50</v>
      </c>
      <c r="V168" s="442" t="s">
        <v>51</v>
      </c>
      <c r="W168" s="443" t="s">
        <v>52</v>
      </c>
      <c r="Y168" s="121"/>
    </row>
    <row r="169" spans="1:25" x14ac:dyDescent="0.25">
      <c r="A169" s="1" t="s">
        <v>866</v>
      </c>
      <c r="B169" s="444"/>
      <c r="C169" s="445" t="s">
        <v>160</v>
      </c>
      <c r="D169" s="446"/>
      <c r="E169" s="446"/>
      <c r="F169" s="446"/>
      <c r="G169" s="446"/>
      <c r="H169" s="446"/>
      <c r="I169" s="446"/>
      <c r="J169" s="446"/>
      <c r="K169" s="446"/>
      <c r="L169" s="446"/>
      <c r="M169" s="446"/>
      <c r="N169" s="446"/>
      <c r="O169" s="446"/>
      <c r="P169" s="446"/>
      <c r="Q169" s="446"/>
      <c r="R169" s="446"/>
      <c r="S169" s="446"/>
      <c r="T169" s="446"/>
      <c r="U169" s="446"/>
      <c r="V169" s="446"/>
      <c r="W169" s="447"/>
      <c r="Y169" s="121"/>
    </row>
    <row r="170" spans="1:25" x14ac:dyDescent="0.25">
      <c r="A170" s="1" t="s">
        <v>867</v>
      </c>
      <c r="B170" s="448" t="str">
        <f>$B$8</f>
        <v>Ar rodiklis taikomas VPS priemonei?</v>
      </c>
      <c r="C170" s="131">
        <f>COUNTIFS(D170:W170,"taip")</f>
        <v>0</v>
      </c>
      <c r="D170" s="410" t="str">
        <f>HLOOKUP(D$6,'10'!D$6:D$70,$Y170,FALSE)</f>
        <v>Ne</v>
      </c>
      <c r="E170" s="410" t="str">
        <f>HLOOKUP(E$6,'10'!E$6:E$70,$Y170,FALSE)</f>
        <v>Ne</v>
      </c>
      <c r="F170" s="410" t="str">
        <f>HLOOKUP(F$6,'10'!F$6:F$70,$Y170,FALSE)</f>
        <v>Ne</v>
      </c>
      <c r="G170" s="410" t="str">
        <f>HLOOKUP(G$6,'10'!G$6:G$70,$Y170,FALSE)</f>
        <v>Ne</v>
      </c>
      <c r="H170" s="410" t="str">
        <f>HLOOKUP(H$6,'10'!H$6:H$70,$Y170,FALSE)</f>
        <v>Ne</v>
      </c>
      <c r="I170" s="410" t="str">
        <f>HLOOKUP(I$6,'10'!I$6:I$70,$Y170,FALSE)</f>
        <v>Ne</v>
      </c>
      <c r="J170" s="410" t="str">
        <f>HLOOKUP(J$6,'10'!J$6:J$70,$Y170,FALSE)</f>
        <v>Ne</v>
      </c>
      <c r="K170" s="410" t="str">
        <f>HLOOKUP(K$6,'10'!K$6:K$70,$Y170,FALSE)</f>
        <v>Ne</v>
      </c>
      <c r="L170" s="410" t="str">
        <f>HLOOKUP(L$6,'10'!L$6:L$70,$Y170,FALSE)</f>
        <v>Ne</v>
      </c>
      <c r="M170" s="410" t="str">
        <f>HLOOKUP(M$6,'10'!M$6:M$70,$Y170,FALSE)</f>
        <v>Ne</v>
      </c>
      <c r="N170" s="410" t="str">
        <f>HLOOKUP(N$6,'10'!N$6:N$70,$Y170,FALSE)</f>
        <v>Ne</v>
      </c>
      <c r="O170" s="410" t="str">
        <f>HLOOKUP(O$6,'10'!O$6:O$70,$Y170,FALSE)</f>
        <v>Ne</v>
      </c>
      <c r="P170" s="410" t="str">
        <f>HLOOKUP(P$6,'10'!P$6:P$70,$Y170,FALSE)</f>
        <v>Ne</v>
      </c>
      <c r="Q170" s="410" t="str">
        <f>HLOOKUP(Q$6,'10'!Q$6:Q$70,$Y170,FALSE)</f>
        <v>Ne</v>
      </c>
      <c r="R170" s="410" t="str">
        <f>HLOOKUP(R$6,'10'!R$6:R$70,$Y170,FALSE)</f>
        <v>Ne</v>
      </c>
      <c r="S170" s="410" t="str">
        <f>HLOOKUP(S$6,'10'!S$6:S$70,$Y170,FALSE)</f>
        <v>Ne</v>
      </c>
      <c r="T170" s="410" t="str">
        <f>HLOOKUP(T$6,'10'!T$6:T$70,$Y170,FALSE)</f>
        <v>Ne</v>
      </c>
      <c r="U170" s="410" t="str">
        <f>HLOOKUP(U$6,'10'!U$6:U$70,$Y170,FALSE)</f>
        <v>Ne</v>
      </c>
      <c r="V170" s="410" t="str">
        <f>HLOOKUP(V$6,'10'!V$6:V$70,$Y170,FALSE)</f>
        <v>Ne</v>
      </c>
      <c r="W170" s="411" t="str">
        <f>HLOOKUP(W$6,'10'!W$6:W$70,$Y170,FALSE)</f>
        <v>Ne</v>
      </c>
      <c r="Y170" s="121">
        <v>61</v>
      </c>
    </row>
    <row r="171" spans="1:25" x14ac:dyDescent="0.25">
      <c r="A171" s="1" t="s">
        <v>868</v>
      </c>
      <c r="B171" s="449" t="str">
        <f>$B$9</f>
        <v>Kiekybinis tikslas iki 2029 m.</v>
      </c>
      <c r="C171" s="412">
        <f>SUM(D171:W171)</f>
        <v>0</v>
      </c>
      <c r="D171" s="439"/>
      <c r="E171" s="435"/>
      <c r="F171" s="435"/>
      <c r="G171" s="435"/>
      <c r="H171" s="435"/>
      <c r="I171" s="435"/>
      <c r="J171" s="435"/>
      <c r="K171" s="435"/>
      <c r="L171" s="435"/>
      <c r="M171" s="435"/>
      <c r="N171" s="435"/>
      <c r="O171" s="435"/>
      <c r="P171" s="435"/>
      <c r="Q171" s="435"/>
      <c r="R171" s="435"/>
      <c r="S171" s="435"/>
      <c r="T171" s="435"/>
      <c r="U171" s="435"/>
      <c r="V171" s="435"/>
      <c r="W171" s="436"/>
      <c r="Y171" s="121"/>
    </row>
    <row r="172" spans="1:25" x14ac:dyDescent="0.25">
      <c r="A172" s="1" t="s">
        <v>869</v>
      </c>
      <c r="B172" s="450" t="s">
        <v>241</v>
      </c>
      <c r="C172" s="451"/>
      <c r="D172" s="452"/>
      <c r="E172" s="453"/>
      <c r="F172" s="453"/>
      <c r="G172" s="453"/>
      <c r="H172" s="453"/>
      <c r="I172" s="453"/>
      <c r="J172" s="453"/>
      <c r="K172" s="453"/>
      <c r="L172" s="453"/>
      <c r="M172" s="453"/>
      <c r="N172" s="453"/>
      <c r="O172" s="453"/>
      <c r="P172" s="453"/>
      <c r="Q172" s="453"/>
      <c r="R172" s="453"/>
      <c r="S172" s="453"/>
      <c r="T172" s="453"/>
      <c r="U172" s="453"/>
      <c r="V172" s="453"/>
      <c r="W172" s="454"/>
      <c r="Y172" s="121"/>
    </row>
    <row r="173" spans="1:25" x14ac:dyDescent="0.25">
      <c r="A173" s="1" t="s">
        <v>870</v>
      </c>
      <c r="B173" s="455" t="s">
        <v>100</v>
      </c>
      <c r="C173" s="425"/>
      <c r="D173" s="456"/>
      <c r="E173" s="457"/>
      <c r="F173" s="457"/>
      <c r="G173" s="457"/>
      <c r="H173" s="457"/>
      <c r="I173" s="457"/>
      <c r="J173" s="457"/>
      <c r="K173" s="457"/>
      <c r="L173" s="457"/>
      <c r="M173" s="457"/>
      <c r="N173" s="457"/>
      <c r="O173" s="457"/>
      <c r="P173" s="457"/>
      <c r="Q173" s="457"/>
      <c r="R173" s="457"/>
      <c r="S173" s="457"/>
      <c r="T173" s="457"/>
      <c r="U173" s="457"/>
      <c r="V173" s="457"/>
      <c r="W173" s="458"/>
      <c r="Y173" s="121"/>
    </row>
    <row r="174" spans="1:25" x14ac:dyDescent="0.25">
      <c r="A174" s="1" t="s">
        <v>871</v>
      </c>
      <c r="B174" s="455" t="s">
        <v>101</v>
      </c>
      <c r="C174" s="425"/>
      <c r="D174" s="456"/>
      <c r="E174" s="457"/>
      <c r="F174" s="457"/>
      <c r="G174" s="457"/>
      <c r="H174" s="457"/>
      <c r="I174" s="457"/>
      <c r="J174" s="457"/>
      <c r="K174" s="457"/>
      <c r="L174" s="457"/>
      <c r="M174" s="457"/>
      <c r="N174" s="457"/>
      <c r="O174" s="457"/>
      <c r="P174" s="457"/>
      <c r="Q174" s="457"/>
      <c r="R174" s="457"/>
      <c r="S174" s="457"/>
      <c r="T174" s="457"/>
      <c r="U174" s="457"/>
      <c r="V174" s="457"/>
      <c r="W174" s="458"/>
      <c r="Y174" s="121"/>
    </row>
    <row r="175" spans="1:25" x14ac:dyDescent="0.25">
      <c r="A175" s="1" t="s">
        <v>872</v>
      </c>
      <c r="B175" s="455" t="s">
        <v>102</v>
      </c>
      <c r="C175" s="425"/>
      <c r="D175" s="456"/>
      <c r="E175" s="457"/>
      <c r="F175" s="457"/>
      <c r="G175" s="457"/>
      <c r="H175" s="457"/>
      <c r="I175" s="457"/>
      <c r="J175" s="457"/>
      <c r="K175" s="457"/>
      <c r="L175" s="457"/>
      <c r="M175" s="457"/>
      <c r="N175" s="457"/>
      <c r="O175" s="457"/>
      <c r="P175" s="457"/>
      <c r="Q175" s="457"/>
      <c r="R175" s="457"/>
      <c r="S175" s="457"/>
      <c r="T175" s="457"/>
      <c r="U175" s="457"/>
      <c r="V175" s="457"/>
      <c r="W175" s="458"/>
      <c r="Y175" s="121"/>
    </row>
    <row r="176" spans="1:25" x14ac:dyDescent="0.25">
      <c r="A176" s="1" t="s">
        <v>873</v>
      </c>
      <c r="B176" s="455" t="s">
        <v>103</v>
      </c>
      <c r="C176" s="425"/>
      <c r="D176" s="456"/>
      <c r="E176" s="457"/>
      <c r="F176" s="457"/>
      <c r="G176" s="457"/>
      <c r="H176" s="457"/>
      <c r="I176" s="457"/>
      <c r="J176" s="457"/>
      <c r="K176" s="457"/>
      <c r="L176" s="457"/>
      <c r="M176" s="457"/>
      <c r="N176" s="457"/>
      <c r="O176" s="457"/>
      <c r="P176" s="457"/>
      <c r="Q176" s="457"/>
      <c r="R176" s="457"/>
      <c r="S176" s="457"/>
      <c r="T176" s="457"/>
      <c r="U176" s="457"/>
      <c r="V176" s="457"/>
      <c r="W176" s="458"/>
      <c r="Y176" s="121"/>
    </row>
    <row r="177" spans="1:25" x14ac:dyDescent="0.25">
      <c r="A177" s="1" t="s">
        <v>874</v>
      </c>
      <c r="B177" s="455" t="s">
        <v>104</v>
      </c>
      <c r="C177" s="425"/>
      <c r="D177" s="456"/>
      <c r="E177" s="457"/>
      <c r="F177" s="457"/>
      <c r="G177" s="457"/>
      <c r="H177" s="457"/>
      <c r="I177" s="457"/>
      <c r="J177" s="457"/>
      <c r="K177" s="457"/>
      <c r="L177" s="457"/>
      <c r="M177" s="457"/>
      <c r="N177" s="457"/>
      <c r="O177" s="457"/>
      <c r="P177" s="457"/>
      <c r="Q177" s="457"/>
      <c r="R177" s="457"/>
      <c r="S177" s="457"/>
      <c r="T177" s="457"/>
      <c r="U177" s="457"/>
      <c r="V177" s="457"/>
      <c r="W177" s="458"/>
      <c r="Y177" s="121"/>
    </row>
    <row r="178" spans="1:25" x14ac:dyDescent="0.25">
      <c r="A178" s="1" t="s">
        <v>875</v>
      </c>
      <c r="B178" s="455" t="s">
        <v>105</v>
      </c>
      <c r="C178" s="425"/>
      <c r="D178" s="456"/>
      <c r="E178" s="457"/>
      <c r="F178" s="457"/>
      <c r="G178" s="457"/>
      <c r="H178" s="457"/>
      <c r="I178" s="457"/>
      <c r="J178" s="457"/>
      <c r="K178" s="457"/>
      <c r="L178" s="457"/>
      <c r="M178" s="457"/>
      <c r="N178" s="457"/>
      <c r="O178" s="457"/>
      <c r="P178" s="457"/>
      <c r="Q178" s="457"/>
      <c r="R178" s="457"/>
      <c r="S178" s="457"/>
      <c r="T178" s="457"/>
      <c r="U178" s="457"/>
      <c r="V178" s="457"/>
      <c r="W178" s="458"/>
      <c r="Y178" s="121"/>
    </row>
    <row r="179" spans="1:25" x14ac:dyDescent="0.25">
      <c r="A179" s="1" t="s">
        <v>876</v>
      </c>
      <c r="B179" s="459" t="s">
        <v>401</v>
      </c>
      <c r="C179" s="460"/>
      <c r="D179" s="456"/>
      <c r="E179" s="457"/>
      <c r="F179" s="457"/>
      <c r="G179" s="457"/>
      <c r="H179" s="457"/>
      <c r="I179" s="457"/>
      <c r="J179" s="457"/>
      <c r="K179" s="457"/>
      <c r="L179" s="457"/>
      <c r="M179" s="457"/>
      <c r="N179" s="457"/>
      <c r="O179" s="457"/>
      <c r="P179" s="457"/>
      <c r="Q179" s="457"/>
      <c r="R179" s="457"/>
      <c r="S179" s="457"/>
      <c r="T179" s="457"/>
      <c r="U179" s="457"/>
      <c r="V179" s="457"/>
      <c r="W179" s="458"/>
      <c r="Y179" s="121"/>
    </row>
    <row r="180" spans="1:25" x14ac:dyDescent="0.25">
      <c r="A180" s="1" t="s">
        <v>877</v>
      </c>
      <c r="B180" s="449" t="s">
        <v>402</v>
      </c>
      <c r="C180" s="461"/>
      <c r="D180" s="456"/>
      <c r="E180" s="457"/>
      <c r="F180" s="457"/>
      <c r="G180" s="457"/>
      <c r="H180" s="457"/>
      <c r="I180" s="457"/>
      <c r="J180" s="457"/>
      <c r="K180" s="457"/>
      <c r="L180" s="457"/>
      <c r="M180" s="457"/>
      <c r="N180" s="457"/>
      <c r="O180" s="457"/>
      <c r="P180" s="457"/>
      <c r="Q180" s="457"/>
      <c r="R180" s="457"/>
      <c r="S180" s="457"/>
      <c r="T180" s="457"/>
      <c r="U180" s="457"/>
      <c r="V180" s="457"/>
      <c r="W180" s="458"/>
      <c r="Y180" s="121"/>
    </row>
    <row r="181" spans="1:25" x14ac:dyDescent="0.25">
      <c r="A181" s="1" t="s">
        <v>878</v>
      </c>
      <c r="B181" s="450" t="s">
        <v>160</v>
      </c>
      <c r="C181" s="438">
        <f>SUM(C173:C178)</f>
        <v>0</v>
      </c>
      <c r="D181" s="456"/>
      <c r="E181" s="457"/>
      <c r="F181" s="457"/>
      <c r="G181" s="457"/>
      <c r="H181" s="457"/>
      <c r="I181" s="457"/>
      <c r="J181" s="457"/>
      <c r="K181" s="457"/>
      <c r="L181" s="457"/>
      <c r="M181" s="457"/>
      <c r="N181" s="457"/>
      <c r="O181" s="457"/>
      <c r="P181" s="457"/>
      <c r="Q181" s="457"/>
      <c r="R181" s="457"/>
      <c r="S181" s="457"/>
      <c r="T181" s="457"/>
      <c r="U181" s="457"/>
      <c r="V181" s="457"/>
      <c r="W181" s="458"/>
      <c r="Y181" s="121"/>
    </row>
    <row r="182" spans="1:25" x14ac:dyDescent="0.25">
      <c r="A182" s="1" t="s">
        <v>879</v>
      </c>
      <c r="B182" s="216" t="s">
        <v>1104</v>
      </c>
      <c r="C182" s="201" t="str">
        <f>IF(C171=C181,"Gerai","Klaida")</f>
        <v>Gerai</v>
      </c>
      <c r="D182" s="462"/>
      <c r="E182" s="463"/>
      <c r="F182" s="463"/>
      <c r="G182" s="463"/>
      <c r="H182" s="463"/>
      <c r="I182" s="463"/>
      <c r="J182" s="463"/>
      <c r="K182" s="463"/>
      <c r="L182" s="463"/>
      <c r="M182" s="463"/>
      <c r="N182" s="463"/>
      <c r="O182" s="463"/>
      <c r="P182" s="463"/>
      <c r="Q182" s="463"/>
      <c r="R182" s="463"/>
      <c r="S182" s="463"/>
      <c r="T182" s="463"/>
      <c r="U182" s="463"/>
      <c r="V182" s="463"/>
      <c r="W182" s="464"/>
      <c r="Y182" s="121"/>
    </row>
    <row r="183" spans="1:25" x14ac:dyDescent="0.25">
      <c r="A183" s="1" t="s">
        <v>880</v>
      </c>
      <c r="B183" s="1"/>
      <c r="Y183" s="121"/>
    </row>
    <row r="184" spans="1:25" ht="21" x14ac:dyDescent="0.25">
      <c r="A184" s="1" t="s">
        <v>881</v>
      </c>
      <c r="B184" s="440" t="s">
        <v>416</v>
      </c>
      <c r="C184" s="441" t="str">
        <f>'6'!B41</f>
        <v>ALYT-P.7</v>
      </c>
      <c r="D184" s="442" t="s">
        <v>0</v>
      </c>
      <c r="E184" s="442" t="s">
        <v>1</v>
      </c>
      <c r="F184" s="442" t="s">
        <v>2</v>
      </c>
      <c r="G184" s="442" t="s">
        <v>3</v>
      </c>
      <c r="H184" s="442" t="s">
        <v>4</v>
      </c>
      <c r="I184" s="442" t="s">
        <v>5</v>
      </c>
      <c r="J184" s="442" t="s">
        <v>6</v>
      </c>
      <c r="K184" s="442" t="s">
        <v>7</v>
      </c>
      <c r="L184" s="442" t="s">
        <v>8</v>
      </c>
      <c r="M184" s="442" t="s">
        <v>9</v>
      </c>
      <c r="N184" s="442" t="s">
        <v>43</v>
      </c>
      <c r="O184" s="442" t="s">
        <v>44</v>
      </c>
      <c r="P184" s="442" t="s">
        <v>45</v>
      </c>
      <c r="Q184" s="442" t="s">
        <v>46</v>
      </c>
      <c r="R184" s="442" t="s">
        <v>47</v>
      </c>
      <c r="S184" s="442" t="s">
        <v>48</v>
      </c>
      <c r="T184" s="442" t="s">
        <v>49</v>
      </c>
      <c r="U184" s="442" t="s">
        <v>50</v>
      </c>
      <c r="V184" s="442" t="s">
        <v>51</v>
      </c>
      <c r="W184" s="443" t="s">
        <v>52</v>
      </c>
      <c r="Y184" s="121"/>
    </row>
    <row r="185" spans="1:25" x14ac:dyDescent="0.25">
      <c r="A185" s="1" t="s">
        <v>882</v>
      </c>
      <c r="B185" s="444"/>
      <c r="C185" s="445" t="s">
        <v>160</v>
      </c>
      <c r="D185" s="446"/>
      <c r="E185" s="446"/>
      <c r="F185" s="446"/>
      <c r="G185" s="446"/>
      <c r="H185" s="446"/>
      <c r="I185" s="446"/>
      <c r="J185" s="446"/>
      <c r="K185" s="446"/>
      <c r="L185" s="446"/>
      <c r="M185" s="446"/>
      <c r="N185" s="446"/>
      <c r="O185" s="446"/>
      <c r="P185" s="446"/>
      <c r="Q185" s="446"/>
      <c r="R185" s="446"/>
      <c r="S185" s="446"/>
      <c r="T185" s="446"/>
      <c r="U185" s="446"/>
      <c r="V185" s="446"/>
      <c r="W185" s="447"/>
      <c r="Y185" s="121"/>
    </row>
    <row r="186" spans="1:25" x14ac:dyDescent="0.25">
      <c r="A186" s="1" t="s">
        <v>883</v>
      </c>
      <c r="B186" s="448" t="str">
        <f>$B$8</f>
        <v>Ar rodiklis taikomas VPS priemonei?</v>
      </c>
      <c r="C186" s="131">
        <f>COUNTIFS(D186:W186,"taip")</f>
        <v>0</v>
      </c>
      <c r="D186" s="410" t="str">
        <f>HLOOKUP(D$6,'10'!D$6:D$70,$Y186,FALSE)</f>
        <v>Ne</v>
      </c>
      <c r="E186" s="410" t="str">
        <f>HLOOKUP(E$6,'10'!E$6:E$70,$Y186,FALSE)</f>
        <v>Ne</v>
      </c>
      <c r="F186" s="410" t="str">
        <f>HLOOKUP(F$6,'10'!F$6:F$70,$Y186,FALSE)</f>
        <v>Ne</v>
      </c>
      <c r="G186" s="410" t="str">
        <f>HLOOKUP(G$6,'10'!G$6:G$70,$Y186,FALSE)</f>
        <v>Ne</v>
      </c>
      <c r="H186" s="410" t="str">
        <f>HLOOKUP(H$6,'10'!H$6:H$70,$Y186,FALSE)</f>
        <v>Ne</v>
      </c>
      <c r="I186" s="410" t="str">
        <f>HLOOKUP(I$6,'10'!I$6:I$70,$Y186,FALSE)</f>
        <v>Ne</v>
      </c>
      <c r="J186" s="410" t="str">
        <f>HLOOKUP(J$6,'10'!J$6:J$70,$Y186,FALSE)</f>
        <v>Ne</v>
      </c>
      <c r="K186" s="410" t="str">
        <f>HLOOKUP(K$6,'10'!K$6:K$70,$Y186,FALSE)</f>
        <v>Ne</v>
      </c>
      <c r="L186" s="410" t="str">
        <f>HLOOKUP(L$6,'10'!L$6:L$70,$Y186,FALSE)</f>
        <v>Ne</v>
      </c>
      <c r="M186" s="410" t="str">
        <f>HLOOKUP(M$6,'10'!M$6:M$70,$Y186,FALSE)</f>
        <v>Ne</v>
      </c>
      <c r="N186" s="410" t="str">
        <f>HLOOKUP(N$6,'10'!N$6:N$70,$Y186,FALSE)</f>
        <v>Ne</v>
      </c>
      <c r="O186" s="410" t="str">
        <f>HLOOKUP(O$6,'10'!O$6:O$70,$Y186,FALSE)</f>
        <v>Ne</v>
      </c>
      <c r="P186" s="410" t="str">
        <f>HLOOKUP(P$6,'10'!P$6:P$70,$Y186,FALSE)</f>
        <v>Ne</v>
      </c>
      <c r="Q186" s="410" t="str">
        <f>HLOOKUP(Q$6,'10'!Q$6:Q$70,$Y186,FALSE)</f>
        <v>Ne</v>
      </c>
      <c r="R186" s="410" t="str">
        <f>HLOOKUP(R$6,'10'!R$6:R$70,$Y186,FALSE)</f>
        <v>Ne</v>
      </c>
      <c r="S186" s="410" t="str">
        <f>HLOOKUP(S$6,'10'!S$6:S$70,$Y186,FALSE)</f>
        <v>Ne</v>
      </c>
      <c r="T186" s="410" t="str">
        <f>HLOOKUP(T$6,'10'!T$6:T$70,$Y186,FALSE)</f>
        <v>Ne</v>
      </c>
      <c r="U186" s="410" t="str">
        <f>HLOOKUP(U$6,'10'!U$6:U$70,$Y186,FALSE)</f>
        <v>Ne</v>
      </c>
      <c r="V186" s="410" t="str">
        <f>HLOOKUP(V$6,'10'!V$6:V$70,$Y186,FALSE)</f>
        <v>Ne</v>
      </c>
      <c r="W186" s="411" t="str">
        <f>HLOOKUP(W$6,'10'!W$6:W$70,$Y186,FALSE)</f>
        <v>Ne</v>
      </c>
      <c r="Y186" s="121">
        <v>62</v>
      </c>
    </row>
    <row r="187" spans="1:25" x14ac:dyDescent="0.25">
      <c r="A187" s="1" t="s">
        <v>884</v>
      </c>
      <c r="B187" s="449" t="str">
        <f>$B$9</f>
        <v>Kiekybinis tikslas iki 2029 m.</v>
      </c>
      <c r="C187" s="412">
        <f>SUM(D187:W187)</f>
        <v>0</v>
      </c>
      <c r="D187" s="439"/>
      <c r="E187" s="435"/>
      <c r="F187" s="435"/>
      <c r="G187" s="435"/>
      <c r="H187" s="435"/>
      <c r="I187" s="435"/>
      <c r="J187" s="435"/>
      <c r="K187" s="435"/>
      <c r="L187" s="435"/>
      <c r="M187" s="435"/>
      <c r="N187" s="435"/>
      <c r="O187" s="435"/>
      <c r="P187" s="435"/>
      <c r="Q187" s="435"/>
      <c r="R187" s="435"/>
      <c r="S187" s="435"/>
      <c r="T187" s="435"/>
      <c r="U187" s="435"/>
      <c r="V187" s="435"/>
      <c r="W187" s="436"/>
      <c r="Y187" s="121"/>
    </row>
    <row r="188" spans="1:25" x14ac:dyDescent="0.25">
      <c r="A188" s="1" t="s">
        <v>885</v>
      </c>
      <c r="B188" s="450" t="s">
        <v>241</v>
      </c>
      <c r="C188" s="451"/>
      <c r="D188" s="452"/>
      <c r="E188" s="453"/>
      <c r="F188" s="453"/>
      <c r="G188" s="453"/>
      <c r="H188" s="453"/>
      <c r="I188" s="453"/>
      <c r="J188" s="453"/>
      <c r="K188" s="453"/>
      <c r="L188" s="453"/>
      <c r="M188" s="453"/>
      <c r="N188" s="453"/>
      <c r="O188" s="453"/>
      <c r="P188" s="453"/>
      <c r="Q188" s="453"/>
      <c r="R188" s="453"/>
      <c r="S188" s="453"/>
      <c r="T188" s="453"/>
      <c r="U188" s="453"/>
      <c r="V188" s="453"/>
      <c r="W188" s="454"/>
      <c r="Y188" s="121"/>
    </row>
    <row r="189" spans="1:25" x14ac:dyDescent="0.25">
      <c r="A189" s="1" t="s">
        <v>886</v>
      </c>
      <c r="B189" s="455" t="s">
        <v>100</v>
      </c>
      <c r="C189" s="425"/>
      <c r="D189" s="456"/>
      <c r="E189" s="457"/>
      <c r="F189" s="457"/>
      <c r="G189" s="457"/>
      <c r="H189" s="457"/>
      <c r="I189" s="457"/>
      <c r="J189" s="457"/>
      <c r="K189" s="457"/>
      <c r="L189" s="457"/>
      <c r="M189" s="457"/>
      <c r="N189" s="457"/>
      <c r="O189" s="457"/>
      <c r="P189" s="457"/>
      <c r="Q189" s="457"/>
      <c r="R189" s="457"/>
      <c r="S189" s="457"/>
      <c r="T189" s="457"/>
      <c r="U189" s="457"/>
      <c r="V189" s="457"/>
      <c r="W189" s="458"/>
      <c r="Y189" s="121"/>
    </row>
    <row r="190" spans="1:25" x14ac:dyDescent="0.25">
      <c r="A190" s="1" t="s">
        <v>887</v>
      </c>
      <c r="B190" s="455" t="s">
        <v>101</v>
      </c>
      <c r="C190" s="425"/>
      <c r="D190" s="456"/>
      <c r="E190" s="457"/>
      <c r="F190" s="457"/>
      <c r="G190" s="457"/>
      <c r="H190" s="457"/>
      <c r="I190" s="457"/>
      <c r="J190" s="457"/>
      <c r="K190" s="457"/>
      <c r="L190" s="457"/>
      <c r="M190" s="457"/>
      <c r="N190" s="457"/>
      <c r="O190" s="457"/>
      <c r="P190" s="457"/>
      <c r="Q190" s="457"/>
      <c r="R190" s="457"/>
      <c r="S190" s="457"/>
      <c r="T190" s="457"/>
      <c r="U190" s="457"/>
      <c r="V190" s="457"/>
      <c r="W190" s="458"/>
      <c r="Y190" s="121"/>
    </row>
    <row r="191" spans="1:25" x14ac:dyDescent="0.25">
      <c r="A191" s="1" t="s">
        <v>888</v>
      </c>
      <c r="B191" s="455" t="s">
        <v>102</v>
      </c>
      <c r="C191" s="425"/>
      <c r="D191" s="456"/>
      <c r="E191" s="457"/>
      <c r="F191" s="457"/>
      <c r="G191" s="457"/>
      <c r="H191" s="457"/>
      <c r="I191" s="457"/>
      <c r="J191" s="457"/>
      <c r="K191" s="457"/>
      <c r="L191" s="457"/>
      <c r="M191" s="457"/>
      <c r="N191" s="457"/>
      <c r="O191" s="457"/>
      <c r="P191" s="457"/>
      <c r="Q191" s="457"/>
      <c r="R191" s="457"/>
      <c r="S191" s="457"/>
      <c r="T191" s="457"/>
      <c r="U191" s="457"/>
      <c r="V191" s="457"/>
      <c r="W191" s="458"/>
      <c r="Y191" s="121"/>
    </row>
    <row r="192" spans="1:25" x14ac:dyDescent="0.25">
      <c r="A192" s="1" t="s">
        <v>889</v>
      </c>
      <c r="B192" s="455" t="s">
        <v>103</v>
      </c>
      <c r="C192" s="425"/>
      <c r="D192" s="456"/>
      <c r="E192" s="457"/>
      <c r="F192" s="457"/>
      <c r="G192" s="457"/>
      <c r="H192" s="457"/>
      <c r="I192" s="457"/>
      <c r="J192" s="457"/>
      <c r="K192" s="457"/>
      <c r="L192" s="457"/>
      <c r="M192" s="457"/>
      <c r="N192" s="457"/>
      <c r="O192" s="457"/>
      <c r="P192" s="457"/>
      <c r="Q192" s="457"/>
      <c r="R192" s="457"/>
      <c r="S192" s="457"/>
      <c r="T192" s="457"/>
      <c r="U192" s="457"/>
      <c r="V192" s="457"/>
      <c r="W192" s="458"/>
      <c r="Y192" s="121"/>
    </row>
    <row r="193" spans="1:25" x14ac:dyDescent="0.25">
      <c r="A193" s="1" t="s">
        <v>890</v>
      </c>
      <c r="B193" s="455" t="s">
        <v>104</v>
      </c>
      <c r="C193" s="425"/>
      <c r="D193" s="456"/>
      <c r="E193" s="457"/>
      <c r="F193" s="457"/>
      <c r="G193" s="457"/>
      <c r="H193" s="457"/>
      <c r="I193" s="457"/>
      <c r="J193" s="457"/>
      <c r="K193" s="457"/>
      <c r="L193" s="457"/>
      <c r="M193" s="457"/>
      <c r="N193" s="457"/>
      <c r="O193" s="457"/>
      <c r="P193" s="457"/>
      <c r="Q193" s="457"/>
      <c r="R193" s="457"/>
      <c r="S193" s="457"/>
      <c r="T193" s="457"/>
      <c r="U193" s="457"/>
      <c r="V193" s="457"/>
      <c r="W193" s="458"/>
      <c r="Y193" s="121"/>
    </row>
    <row r="194" spans="1:25" x14ac:dyDescent="0.25">
      <c r="A194" s="1" t="s">
        <v>891</v>
      </c>
      <c r="B194" s="455" t="s">
        <v>105</v>
      </c>
      <c r="C194" s="425"/>
      <c r="D194" s="456"/>
      <c r="E194" s="457"/>
      <c r="F194" s="457"/>
      <c r="G194" s="457"/>
      <c r="H194" s="457"/>
      <c r="I194" s="457"/>
      <c r="J194" s="457"/>
      <c r="K194" s="457"/>
      <c r="L194" s="457"/>
      <c r="M194" s="457"/>
      <c r="N194" s="457"/>
      <c r="O194" s="457"/>
      <c r="P194" s="457"/>
      <c r="Q194" s="457"/>
      <c r="R194" s="457"/>
      <c r="S194" s="457"/>
      <c r="T194" s="457"/>
      <c r="U194" s="457"/>
      <c r="V194" s="457"/>
      <c r="W194" s="458"/>
      <c r="Y194" s="121"/>
    </row>
    <row r="195" spans="1:25" x14ac:dyDescent="0.25">
      <c r="A195" s="1" t="s">
        <v>892</v>
      </c>
      <c r="B195" s="455" t="s">
        <v>401</v>
      </c>
      <c r="C195" s="460"/>
      <c r="D195" s="456"/>
      <c r="E195" s="457"/>
      <c r="F195" s="457"/>
      <c r="G195" s="457"/>
      <c r="H195" s="457"/>
      <c r="I195" s="457"/>
      <c r="J195" s="457"/>
      <c r="K195" s="457"/>
      <c r="L195" s="457"/>
      <c r="M195" s="457"/>
      <c r="N195" s="457"/>
      <c r="O195" s="457"/>
      <c r="P195" s="457"/>
      <c r="Q195" s="457"/>
      <c r="R195" s="457"/>
      <c r="S195" s="457"/>
      <c r="T195" s="457"/>
      <c r="U195" s="457"/>
      <c r="V195" s="457"/>
      <c r="W195" s="458"/>
      <c r="Y195" s="121"/>
    </row>
    <row r="196" spans="1:25" x14ac:dyDescent="0.25">
      <c r="A196" s="1" t="s">
        <v>893</v>
      </c>
      <c r="B196" s="455" t="s">
        <v>402</v>
      </c>
      <c r="C196" s="461"/>
      <c r="D196" s="456"/>
      <c r="E196" s="457"/>
      <c r="F196" s="457"/>
      <c r="G196" s="457"/>
      <c r="H196" s="457"/>
      <c r="I196" s="457"/>
      <c r="J196" s="457"/>
      <c r="K196" s="457"/>
      <c r="L196" s="457"/>
      <c r="M196" s="457"/>
      <c r="N196" s="457"/>
      <c r="O196" s="457"/>
      <c r="P196" s="457"/>
      <c r="Q196" s="457"/>
      <c r="R196" s="457"/>
      <c r="S196" s="457"/>
      <c r="T196" s="457"/>
      <c r="U196" s="457"/>
      <c r="V196" s="457"/>
      <c r="W196" s="458"/>
      <c r="Y196" s="121"/>
    </row>
    <row r="197" spans="1:25" x14ac:dyDescent="0.25">
      <c r="A197" s="1" t="s">
        <v>894</v>
      </c>
      <c r="B197" s="450" t="s">
        <v>160</v>
      </c>
      <c r="C197" s="438">
        <f>SUM(C189:C194)</f>
        <v>0</v>
      </c>
      <c r="D197" s="456"/>
      <c r="E197" s="457"/>
      <c r="F197" s="457"/>
      <c r="G197" s="457"/>
      <c r="H197" s="457"/>
      <c r="I197" s="457"/>
      <c r="J197" s="457"/>
      <c r="K197" s="457"/>
      <c r="L197" s="457"/>
      <c r="M197" s="457"/>
      <c r="N197" s="457"/>
      <c r="O197" s="457"/>
      <c r="P197" s="457"/>
      <c r="Q197" s="457"/>
      <c r="R197" s="457"/>
      <c r="S197" s="457"/>
      <c r="T197" s="457"/>
      <c r="U197" s="457"/>
      <c r="V197" s="457"/>
      <c r="W197" s="458"/>
      <c r="Y197" s="121"/>
    </row>
    <row r="198" spans="1:25" x14ac:dyDescent="0.25">
      <c r="A198" s="1" t="s">
        <v>895</v>
      </c>
      <c r="B198" s="216" t="s">
        <v>1104</v>
      </c>
      <c r="C198" s="201" t="str">
        <f>IF(C187=C197,"Gerai","Klaida")</f>
        <v>Gerai</v>
      </c>
      <c r="D198" s="462"/>
      <c r="E198" s="463"/>
      <c r="F198" s="463"/>
      <c r="G198" s="463"/>
      <c r="H198" s="463"/>
      <c r="I198" s="463"/>
      <c r="J198" s="463"/>
      <c r="K198" s="463"/>
      <c r="L198" s="463"/>
      <c r="M198" s="463"/>
      <c r="N198" s="463"/>
      <c r="O198" s="463"/>
      <c r="P198" s="463"/>
      <c r="Q198" s="463"/>
      <c r="R198" s="463"/>
      <c r="S198" s="463"/>
      <c r="T198" s="463"/>
      <c r="U198" s="463"/>
      <c r="V198" s="463"/>
      <c r="W198" s="464"/>
      <c r="Y198" s="121"/>
    </row>
    <row r="199" spans="1:25" x14ac:dyDescent="0.25">
      <c r="A199" s="1" t="s">
        <v>896</v>
      </c>
      <c r="B199" s="1"/>
      <c r="Y199" s="121"/>
    </row>
    <row r="200" spans="1:25" ht="21" x14ac:dyDescent="0.25">
      <c r="A200" s="1" t="s">
        <v>897</v>
      </c>
      <c r="B200" s="440" t="s">
        <v>417</v>
      </c>
      <c r="C200" s="441" t="str">
        <f>'6'!B42</f>
        <v>ALYT-P.8</v>
      </c>
      <c r="D200" s="442" t="s">
        <v>0</v>
      </c>
      <c r="E200" s="442" t="s">
        <v>1</v>
      </c>
      <c r="F200" s="442" t="s">
        <v>2</v>
      </c>
      <c r="G200" s="442" t="s">
        <v>3</v>
      </c>
      <c r="H200" s="442" t="s">
        <v>4</v>
      </c>
      <c r="I200" s="442" t="s">
        <v>5</v>
      </c>
      <c r="J200" s="442" t="s">
        <v>6</v>
      </c>
      <c r="K200" s="442" t="s">
        <v>7</v>
      </c>
      <c r="L200" s="442" t="s">
        <v>8</v>
      </c>
      <c r="M200" s="442" t="s">
        <v>9</v>
      </c>
      <c r="N200" s="442" t="s">
        <v>43</v>
      </c>
      <c r="O200" s="442" t="s">
        <v>44</v>
      </c>
      <c r="P200" s="442" t="s">
        <v>45</v>
      </c>
      <c r="Q200" s="442" t="s">
        <v>46</v>
      </c>
      <c r="R200" s="442" t="s">
        <v>47</v>
      </c>
      <c r="S200" s="442" t="s">
        <v>48</v>
      </c>
      <c r="T200" s="442" t="s">
        <v>49</v>
      </c>
      <c r="U200" s="442" t="s">
        <v>50</v>
      </c>
      <c r="V200" s="442" t="s">
        <v>51</v>
      </c>
      <c r="W200" s="443" t="s">
        <v>52</v>
      </c>
      <c r="Y200" s="121"/>
    </row>
    <row r="201" spans="1:25" x14ac:dyDescent="0.25">
      <c r="A201" s="1" t="s">
        <v>898</v>
      </c>
      <c r="B201" s="444"/>
      <c r="C201" s="445" t="s">
        <v>160</v>
      </c>
      <c r="D201" s="446"/>
      <c r="E201" s="446"/>
      <c r="F201" s="446"/>
      <c r="G201" s="446"/>
      <c r="H201" s="446"/>
      <c r="I201" s="446"/>
      <c r="J201" s="446"/>
      <c r="K201" s="446"/>
      <c r="L201" s="446"/>
      <c r="M201" s="446"/>
      <c r="N201" s="446"/>
      <c r="O201" s="446"/>
      <c r="P201" s="446"/>
      <c r="Q201" s="446"/>
      <c r="R201" s="446"/>
      <c r="S201" s="446"/>
      <c r="T201" s="446"/>
      <c r="U201" s="446"/>
      <c r="V201" s="446"/>
      <c r="W201" s="447"/>
      <c r="Y201" s="121"/>
    </row>
    <row r="202" spans="1:25" x14ac:dyDescent="0.25">
      <c r="A202" s="1" t="s">
        <v>899</v>
      </c>
      <c r="B202" s="448" t="str">
        <f>$B$8</f>
        <v>Ar rodiklis taikomas VPS priemonei?</v>
      </c>
      <c r="C202" s="131">
        <f>COUNTIFS(D202:W202,"taip")</f>
        <v>0</v>
      </c>
      <c r="D202" s="410" t="str">
        <f>HLOOKUP(D$6,'10'!D$6:D$70,$Y202,FALSE)</f>
        <v>Ne</v>
      </c>
      <c r="E202" s="410" t="str">
        <f>HLOOKUP(E$6,'10'!E$6:E$70,$Y202,FALSE)</f>
        <v>Ne</v>
      </c>
      <c r="F202" s="410" t="str">
        <f>HLOOKUP(F$6,'10'!F$6:F$70,$Y202,FALSE)</f>
        <v>Ne</v>
      </c>
      <c r="G202" s="410" t="str">
        <f>HLOOKUP(G$6,'10'!G$6:G$70,$Y202,FALSE)</f>
        <v>Ne</v>
      </c>
      <c r="H202" s="410" t="str">
        <f>HLOOKUP(H$6,'10'!H$6:H$70,$Y202,FALSE)</f>
        <v>Ne</v>
      </c>
      <c r="I202" s="410" t="str">
        <f>HLOOKUP(I$6,'10'!I$6:I$70,$Y202,FALSE)</f>
        <v>Ne</v>
      </c>
      <c r="J202" s="410" t="str">
        <f>HLOOKUP(J$6,'10'!J$6:J$70,$Y202,FALSE)</f>
        <v>Ne</v>
      </c>
      <c r="K202" s="410" t="str">
        <f>HLOOKUP(K$6,'10'!K$6:K$70,$Y202,FALSE)</f>
        <v>Ne</v>
      </c>
      <c r="L202" s="410" t="str">
        <f>HLOOKUP(L$6,'10'!L$6:L$70,$Y202,FALSE)</f>
        <v>Ne</v>
      </c>
      <c r="M202" s="410" t="str">
        <f>HLOOKUP(M$6,'10'!M$6:M$70,$Y202,FALSE)</f>
        <v>Ne</v>
      </c>
      <c r="N202" s="410" t="str">
        <f>HLOOKUP(N$6,'10'!N$6:N$70,$Y202,FALSE)</f>
        <v>Ne</v>
      </c>
      <c r="O202" s="410" t="str">
        <f>HLOOKUP(O$6,'10'!O$6:O$70,$Y202,FALSE)</f>
        <v>Ne</v>
      </c>
      <c r="P202" s="410" t="str">
        <f>HLOOKUP(P$6,'10'!P$6:P$70,$Y202,FALSE)</f>
        <v>Ne</v>
      </c>
      <c r="Q202" s="410" t="str">
        <f>HLOOKUP(Q$6,'10'!Q$6:Q$70,$Y202,FALSE)</f>
        <v>Ne</v>
      </c>
      <c r="R202" s="410" t="str">
        <f>HLOOKUP(R$6,'10'!R$6:R$70,$Y202,FALSE)</f>
        <v>Ne</v>
      </c>
      <c r="S202" s="410" t="str">
        <f>HLOOKUP(S$6,'10'!S$6:S$70,$Y202,FALSE)</f>
        <v>Ne</v>
      </c>
      <c r="T202" s="410" t="str">
        <f>HLOOKUP(T$6,'10'!T$6:T$70,$Y202,FALSE)</f>
        <v>Ne</v>
      </c>
      <c r="U202" s="410" t="str">
        <f>HLOOKUP(U$6,'10'!U$6:U$70,$Y202,FALSE)</f>
        <v>Ne</v>
      </c>
      <c r="V202" s="410" t="str">
        <f>HLOOKUP(V$6,'10'!V$6:V$70,$Y202,FALSE)</f>
        <v>Ne</v>
      </c>
      <c r="W202" s="411" t="str">
        <f>HLOOKUP(W$6,'10'!W$6:W$70,$Y202,FALSE)</f>
        <v>Ne</v>
      </c>
      <c r="Y202" s="121">
        <v>63</v>
      </c>
    </row>
    <row r="203" spans="1:25" x14ac:dyDescent="0.25">
      <c r="A203" s="1" t="s">
        <v>900</v>
      </c>
      <c r="B203" s="449" t="str">
        <f>$B$9</f>
        <v>Kiekybinis tikslas iki 2029 m.</v>
      </c>
      <c r="C203" s="412">
        <f>SUM(D203:W203)</f>
        <v>0</v>
      </c>
      <c r="D203" s="439"/>
      <c r="E203" s="435"/>
      <c r="F203" s="435"/>
      <c r="G203" s="435"/>
      <c r="H203" s="435"/>
      <c r="I203" s="435"/>
      <c r="J203" s="435"/>
      <c r="K203" s="435"/>
      <c r="L203" s="435"/>
      <c r="M203" s="435"/>
      <c r="N203" s="435"/>
      <c r="O203" s="435"/>
      <c r="P203" s="435"/>
      <c r="Q203" s="435"/>
      <c r="R203" s="435"/>
      <c r="S203" s="435"/>
      <c r="T203" s="435"/>
      <c r="U203" s="435"/>
      <c r="V203" s="435"/>
      <c r="W203" s="436"/>
      <c r="Y203" s="121"/>
    </row>
    <row r="204" spans="1:25" x14ac:dyDescent="0.25">
      <c r="A204" s="1" t="s">
        <v>901</v>
      </c>
      <c r="B204" s="450" t="s">
        <v>241</v>
      </c>
      <c r="C204" s="451"/>
      <c r="D204" s="452"/>
      <c r="E204" s="453"/>
      <c r="F204" s="453"/>
      <c r="G204" s="453"/>
      <c r="H204" s="453"/>
      <c r="I204" s="453"/>
      <c r="J204" s="453"/>
      <c r="K204" s="453"/>
      <c r="L204" s="453"/>
      <c r="M204" s="453"/>
      <c r="N204" s="453"/>
      <c r="O204" s="453"/>
      <c r="P204" s="453"/>
      <c r="Q204" s="453"/>
      <c r="R204" s="453"/>
      <c r="S204" s="453"/>
      <c r="T204" s="453"/>
      <c r="U204" s="453"/>
      <c r="V204" s="453"/>
      <c r="W204" s="454"/>
      <c r="Y204" s="121"/>
    </row>
    <row r="205" spans="1:25" x14ac:dyDescent="0.25">
      <c r="A205" s="1" t="s">
        <v>902</v>
      </c>
      <c r="B205" s="455" t="s">
        <v>100</v>
      </c>
      <c r="C205" s="425"/>
      <c r="D205" s="456"/>
      <c r="E205" s="457"/>
      <c r="F205" s="457"/>
      <c r="G205" s="457"/>
      <c r="H205" s="457"/>
      <c r="I205" s="457"/>
      <c r="J205" s="457"/>
      <c r="K205" s="457"/>
      <c r="L205" s="457"/>
      <c r="M205" s="457"/>
      <c r="N205" s="457"/>
      <c r="O205" s="457"/>
      <c r="P205" s="457"/>
      <c r="Q205" s="457"/>
      <c r="R205" s="457"/>
      <c r="S205" s="457"/>
      <c r="T205" s="457"/>
      <c r="U205" s="457"/>
      <c r="V205" s="457"/>
      <c r="W205" s="458"/>
      <c r="Y205" s="121"/>
    </row>
    <row r="206" spans="1:25" x14ac:dyDescent="0.25">
      <c r="A206" s="1" t="s">
        <v>903</v>
      </c>
      <c r="B206" s="455" t="s">
        <v>101</v>
      </c>
      <c r="C206" s="425"/>
      <c r="D206" s="456"/>
      <c r="E206" s="457"/>
      <c r="F206" s="457"/>
      <c r="G206" s="457"/>
      <c r="H206" s="457"/>
      <c r="I206" s="457"/>
      <c r="J206" s="457"/>
      <c r="K206" s="457"/>
      <c r="L206" s="457"/>
      <c r="M206" s="457"/>
      <c r="N206" s="457"/>
      <c r="O206" s="457"/>
      <c r="P206" s="457"/>
      <c r="Q206" s="457"/>
      <c r="R206" s="457"/>
      <c r="S206" s="457"/>
      <c r="T206" s="457"/>
      <c r="U206" s="457"/>
      <c r="V206" s="457"/>
      <c r="W206" s="458"/>
      <c r="Y206" s="121"/>
    </row>
    <row r="207" spans="1:25" x14ac:dyDescent="0.25">
      <c r="A207" s="1" t="s">
        <v>904</v>
      </c>
      <c r="B207" s="455" t="s">
        <v>102</v>
      </c>
      <c r="C207" s="425"/>
      <c r="D207" s="456"/>
      <c r="E207" s="457"/>
      <c r="F207" s="457"/>
      <c r="G207" s="457"/>
      <c r="H207" s="457"/>
      <c r="I207" s="457"/>
      <c r="J207" s="457"/>
      <c r="K207" s="457"/>
      <c r="L207" s="457"/>
      <c r="M207" s="457"/>
      <c r="N207" s="457"/>
      <c r="O207" s="457"/>
      <c r="P207" s="457"/>
      <c r="Q207" s="457"/>
      <c r="R207" s="457"/>
      <c r="S207" s="457"/>
      <c r="T207" s="457"/>
      <c r="U207" s="457"/>
      <c r="V207" s="457"/>
      <c r="W207" s="458"/>
      <c r="Y207" s="121"/>
    </row>
    <row r="208" spans="1:25" x14ac:dyDescent="0.25">
      <c r="A208" s="1" t="s">
        <v>905</v>
      </c>
      <c r="B208" s="455" t="s">
        <v>103</v>
      </c>
      <c r="C208" s="425"/>
      <c r="D208" s="456"/>
      <c r="E208" s="457"/>
      <c r="F208" s="457"/>
      <c r="G208" s="457"/>
      <c r="H208" s="457"/>
      <c r="I208" s="457"/>
      <c r="J208" s="457"/>
      <c r="K208" s="457"/>
      <c r="L208" s="457"/>
      <c r="M208" s="457"/>
      <c r="N208" s="457"/>
      <c r="O208" s="457"/>
      <c r="P208" s="457"/>
      <c r="Q208" s="457"/>
      <c r="R208" s="457"/>
      <c r="S208" s="457"/>
      <c r="T208" s="457"/>
      <c r="U208" s="457"/>
      <c r="V208" s="457"/>
      <c r="W208" s="458"/>
      <c r="Y208" s="121"/>
    </row>
    <row r="209" spans="1:25" x14ac:dyDescent="0.25">
      <c r="A209" s="1" t="s">
        <v>906</v>
      </c>
      <c r="B209" s="455" t="s">
        <v>104</v>
      </c>
      <c r="C209" s="425"/>
      <c r="D209" s="456"/>
      <c r="E209" s="457"/>
      <c r="F209" s="457"/>
      <c r="G209" s="457"/>
      <c r="H209" s="457"/>
      <c r="I209" s="457"/>
      <c r="J209" s="457"/>
      <c r="K209" s="457"/>
      <c r="L209" s="457"/>
      <c r="M209" s="457"/>
      <c r="N209" s="457"/>
      <c r="O209" s="457"/>
      <c r="P209" s="457"/>
      <c r="Q209" s="457"/>
      <c r="R209" s="457"/>
      <c r="S209" s="457"/>
      <c r="T209" s="457"/>
      <c r="U209" s="457"/>
      <c r="V209" s="457"/>
      <c r="W209" s="458"/>
      <c r="Y209" s="121"/>
    </row>
    <row r="210" spans="1:25" x14ac:dyDescent="0.25">
      <c r="A210" s="1" t="s">
        <v>907</v>
      </c>
      <c r="B210" s="455" t="s">
        <v>105</v>
      </c>
      <c r="C210" s="425"/>
      <c r="D210" s="456"/>
      <c r="E210" s="457"/>
      <c r="F210" s="457"/>
      <c r="G210" s="457"/>
      <c r="H210" s="457"/>
      <c r="I210" s="457"/>
      <c r="J210" s="457"/>
      <c r="K210" s="457"/>
      <c r="L210" s="457"/>
      <c r="M210" s="457"/>
      <c r="N210" s="457"/>
      <c r="O210" s="457"/>
      <c r="P210" s="457"/>
      <c r="Q210" s="457"/>
      <c r="R210" s="457"/>
      <c r="S210" s="457"/>
      <c r="T210" s="457"/>
      <c r="U210" s="457"/>
      <c r="V210" s="457"/>
      <c r="W210" s="458"/>
      <c r="Y210" s="121"/>
    </row>
    <row r="211" spans="1:25" x14ac:dyDescent="0.25">
      <c r="A211" s="1" t="s">
        <v>908</v>
      </c>
      <c r="B211" s="459" t="s">
        <v>401</v>
      </c>
      <c r="C211" s="460"/>
      <c r="D211" s="456"/>
      <c r="E211" s="457"/>
      <c r="F211" s="457"/>
      <c r="G211" s="457"/>
      <c r="H211" s="457"/>
      <c r="I211" s="457"/>
      <c r="J211" s="457"/>
      <c r="K211" s="457"/>
      <c r="L211" s="457"/>
      <c r="M211" s="457"/>
      <c r="N211" s="457"/>
      <c r="O211" s="457"/>
      <c r="P211" s="457"/>
      <c r="Q211" s="457"/>
      <c r="R211" s="457"/>
      <c r="S211" s="457"/>
      <c r="T211" s="457"/>
      <c r="U211" s="457"/>
      <c r="V211" s="457"/>
      <c r="W211" s="458"/>
      <c r="Y211" s="121"/>
    </row>
    <row r="212" spans="1:25" x14ac:dyDescent="0.25">
      <c r="A212" s="1" t="s">
        <v>909</v>
      </c>
      <c r="B212" s="449" t="s">
        <v>402</v>
      </c>
      <c r="C212" s="461"/>
      <c r="D212" s="456"/>
      <c r="E212" s="457"/>
      <c r="F212" s="457"/>
      <c r="G212" s="457"/>
      <c r="H212" s="457"/>
      <c r="I212" s="457"/>
      <c r="J212" s="457"/>
      <c r="K212" s="457"/>
      <c r="L212" s="457"/>
      <c r="M212" s="457"/>
      <c r="N212" s="457"/>
      <c r="O212" s="457"/>
      <c r="P212" s="457"/>
      <c r="Q212" s="457"/>
      <c r="R212" s="457"/>
      <c r="S212" s="457"/>
      <c r="T212" s="457"/>
      <c r="U212" s="457"/>
      <c r="V212" s="457"/>
      <c r="W212" s="458"/>
      <c r="Y212" s="121"/>
    </row>
    <row r="213" spans="1:25" x14ac:dyDescent="0.25">
      <c r="A213" s="1" t="s">
        <v>910</v>
      </c>
      <c r="B213" s="450" t="s">
        <v>160</v>
      </c>
      <c r="C213" s="438">
        <f>SUM(C205:C210)</f>
        <v>0</v>
      </c>
      <c r="D213" s="456"/>
      <c r="E213" s="457"/>
      <c r="F213" s="457"/>
      <c r="G213" s="457"/>
      <c r="H213" s="457"/>
      <c r="I213" s="457"/>
      <c r="J213" s="457"/>
      <c r="K213" s="457"/>
      <c r="L213" s="457"/>
      <c r="M213" s="457"/>
      <c r="N213" s="457"/>
      <c r="O213" s="457"/>
      <c r="P213" s="457"/>
      <c r="Q213" s="457"/>
      <c r="R213" s="457"/>
      <c r="S213" s="457"/>
      <c r="T213" s="457"/>
      <c r="U213" s="457"/>
      <c r="V213" s="457"/>
      <c r="W213" s="458"/>
      <c r="Y213" s="121"/>
    </row>
    <row r="214" spans="1:25" x14ac:dyDescent="0.25">
      <c r="A214" s="1" t="s">
        <v>911</v>
      </c>
      <c r="B214" s="216" t="s">
        <v>1104</v>
      </c>
      <c r="C214" s="201" t="str">
        <f>IF(C203=C213,"Gerai","Klaida")</f>
        <v>Gerai</v>
      </c>
      <c r="D214" s="462"/>
      <c r="E214" s="463"/>
      <c r="F214" s="463"/>
      <c r="G214" s="463"/>
      <c r="H214" s="463"/>
      <c r="I214" s="463"/>
      <c r="J214" s="463"/>
      <c r="K214" s="463"/>
      <c r="L214" s="463"/>
      <c r="M214" s="463"/>
      <c r="N214" s="463"/>
      <c r="O214" s="463"/>
      <c r="P214" s="463"/>
      <c r="Q214" s="463"/>
      <c r="R214" s="463"/>
      <c r="S214" s="463"/>
      <c r="T214" s="463"/>
      <c r="U214" s="463"/>
      <c r="V214" s="463"/>
      <c r="W214" s="464"/>
      <c r="Y214" s="121"/>
    </row>
    <row r="215" spans="1:25" x14ac:dyDescent="0.25">
      <c r="A215" s="1" t="s">
        <v>912</v>
      </c>
      <c r="B215" s="1"/>
      <c r="Y215" s="121"/>
    </row>
    <row r="216" spans="1:25" ht="21" x14ac:dyDescent="0.25">
      <c r="A216" s="1" t="s">
        <v>913</v>
      </c>
      <c r="B216" s="440" t="s">
        <v>418</v>
      </c>
      <c r="C216" s="441" t="str">
        <f>'6'!B43</f>
        <v>ALYT-P.9</v>
      </c>
      <c r="D216" s="442" t="s">
        <v>0</v>
      </c>
      <c r="E216" s="442" t="s">
        <v>1</v>
      </c>
      <c r="F216" s="442" t="s">
        <v>2</v>
      </c>
      <c r="G216" s="442" t="s">
        <v>3</v>
      </c>
      <c r="H216" s="442" t="s">
        <v>4</v>
      </c>
      <c r="I216" s="442" t="s">
        <v>5</v>
      </c>
      <c r="J216" s="442" t="s">
        <v>6</v>
      </c>
      <c r="K216" s="442" t="s">
        <v>7</v>
      </c>
      <c r="L216" s="442" t="s">
        <v>8</v>
      </c>
      <c r="M216" s="442" t="s">
        <v>9</v>
      </c>
      <c r="N216" s="442" t="s">
        <v>43</v>
      </c>
      <c r="O216" s="442" t="s">
        <v>44</v>
      </c>
      <c r="P216" s="442" t="s">
        <v>45</v>
      </c>
      <c r="Q216" s="442" t="s">
        <v>46</v>
      </c>
      <c r="R216" s="442" t="s">
        <v>47</v>
      </c>
      <c r="S216" s="442" t="s">
        <v>48</v>
      </c>
      <c r="T216" s="442" t="s">
        <v>49</v>
      </c>
      <c r="U216" s="442" t="s">
        <v>50</v>
      </c>
      <c r="V216" s="442" t="s">
        <v>51</v>
      </c>
      <c r="W216" s="443" t="s">
        <v>52</v>
      </c>
      <c r="Y216" s="121"/>
    </row>
    <row r="217" spans="1:25" x14ac:dyDescent="0.25">
      <c r="A217" s="1" t="s">
        <v>914</v>
      </c>
      <c r="B217" s="444"/>
      <c r="C217" s="445" t="s">
        <v>160</v>
      </c>
      <c r="D217" s="446"/>
      <c r="E217" s="446"/>
      <c r="F217" s="446"/>
      <c r="G217" s="446"/>
      <c r="H217" s="446"/>
      <c r="I217" s="446"/>
      <c r="J217" s="446"/>
      <c r="K217" s="446"/>
      <c r="L217" s="446"/>
      <c r="M217" s="446"/>
      <c r="N217" s="446"/>
      <c r="O217" s="446"/>
      <c r="P217" s="446"/>
      <c r="Q217" s="446"/>
      <c r="R217" s="446"/>
      <c r="S217" s="446"/>
      <c r="T217" s="446"/>
      <c r="U217" s="446"/>
      <c r="V217" s="446"/>
      <c r="W217" s="447"/>
      <c r="Y217" s="121"/>
    </row>
    <row r="218" spans="1:25" x14ac:dyDescent="0.25">
      <c r="A218" s="1" t="s">
        <v>915</v>
      </c>
      <c r="B218" s="448" t="str">
        <f>$B$8</f>
        <v>Ar rodiklis taikomas VPS priemonei?</v>
      </c>
      <c r="C218" s="131">
        <f>COUNTIFS(D218:W218,"taip")</f>
        <v>0</v>
      </c>
      <c r="D218" s="410" t="str">
        <f>HLOOKUP(D$6,'10'!D$6:D$70,$Y218,FALSE)</f>
        <v>Ne</v>
      </c>
      <c r="E218" s="410" t="str">
        <f>HLOOKUP(E$6,'10'!E$6:E$70,$Y218,FALSE)</f>
        <v>Ne</v>
      </c>
      <c r="F218" s="410" t="str">
        <f>HLOOKUP(F$6,'10'!F$6:F$70,$Y218,FALSE)</f>
        <v>Ne</v>
      </c>
      <c r="G218" s="410" t="str">
        <f>HLOOKUP(G$6,'10'!G$6:G$70,$Y218,FALSE)</f>
        <v>Ne</v>
      </c>
      <c r="H218" s="410" t="str">
        <f>HLOOKUP(H$6,'10'!H$6:H$70,$Y218,FALSE)</f>
        <v>Ne</v>
      </c>
      <c r="I218" s="410" t="str">
        <f>HLOOKUP(I$6,'10'!I$6:I$70,$Y218,FALSE)</f>
        <v>Ne</v>
      </c>
      <c r="J218" s="410" t="str">
        <f>HLOOKUP(J$6,'10'!J$6:J$70,$Y218,FALSE)</f>
        <v>Ne</v>
      </c>
      <c r="K218" s="410" t="str">
        <f>HLOOKUP(K$6,'10'!K$6:K$70,$Y218,FALSE)</f>
        <v>Ne</v>
      </c>
      <c r="L218" s="410" t="str">
        <f>HLOOKUP(L$6,'10'!L$6:L$70,$Y218,FALSE)</f>
        <v>Ne</v>
      </c>
      <c r="M218" s="410" t="str">
        <f>HLOOKUP(M$6,'10'!M$6:M$70,$Y218,FALSE)</f>
        <v>Ne</v>
      </c>
      <c r="N218" s="410" t="str">
        <f>HLOOKUP(N$6,'10'!N$6:N$70,$Y218,FALSE)</f>
        <v>Ne</v>
      </c>
      <c r="O218" s="410" t="str">
        <f>HLOOKUP(O$6,'10'!O$6:O$70,$Y218,FALSE)</f>
        <v>Ne</v>
      </c>
      <c r="P218" s="410" t="str">
        <f>HLOOKUP(P$6,'10'!P$6:P$70,$Y218,FALSE)</f>
        <v>Ne</v>
      </c>
      <c r="Q218" s="410" t="str">
        <f>HLOOKUP(Q$6,'10'!Q$6:Q$70,$Y218,FALSE)</f>
        <v>Ne</v>
      </c>
      <c r="R218" s="410" t="str">
        <f>HLOOKUP(R$6,'10'!R$6:R$70,$Y218,FALSE)</f>
        <v>Ne</v>
      </c>
      <c r="S218" s="410" t="str">
        <f>HLOOKUP(S$6,'10'!S$6:S$70,$Y218,FALSE)</f>
        <v>Ne</v>
      </c>
      <c r="T218" s="410" t="str">
        <f>HLOOKUP(T$6,'10'!T$6:T$70,$Y218,FALSE)</f>
        <v>Ne</v>
      </c>
      <c r="U218" s="410" t="str">
        <f>HLOOKUP(U$6,'10'!U$6:U$70,$Y218,FALSE)</f>
        <v>Ne</v>
      </c>
      <c r="V218" s="410" t="str">
        <f>HLOOKUP(V$6,'10'!V$6:V$70,$Y218,FALSE)</f>
        <v>Ne</v>
      </c>
      <c r="W218" s="411" t="str">
        <f>HLOOKUP(W$6,'10'!W$6:W$70,$Y218,FALSE)</f>
        <v>Ne</v>
      </c>
      <c r="Y218" s="121">
        <v>64</v>
      </c>
    </row>
    <row r="219" spans="1:25" x14ac:dyDescent="0.25">
      <c r="A219" s="1" t="s">
        <v>916</v>
      </c>
      <c r="B219" s="449" t="str">
        <f>$B$9</f>
        <v>Kiekybinis tikslas iki 2029 m.</v>
      </c>
      <c r="C219" s="412">
        <f>SUM(D219:W219)</f>
        <v>0</v>
      </c>
      <c r="D219" s="439"/>
      <c r="E219" s="435"/>
      <c r="F219" s="435"/>
      <c r="G219" s="435"/>
      <c r="H219" s="435"/>
      <c r="I219" s="435"/>
      <c r="J219" s="435"/>
      <c r="K219" s="435"/>
      <c r="L219" s="435"/>
      <c r="M219" s="435"/>
      <c r="N219" s="435"/>
      <c r="O219" s="435"/>
      <c r="P219" s="435"/>
      <c r="Q219" s="435"/>
      <c r="R219" s="435"/>
      <c r="S219" s="435"/>
      <c r="T219" s="435"/>
      <c r="U219" s="435"/>
      <c r="V219" s="435"/>
      <c r="W219" s="436"/>
      <c r="Y219" s="121"/>
    </row>
    <row r="220" spans="1:25" x14ac:dyDescent="0.25">
      <c r="A220" s="1" t="s">
        <v>917</v>
      </c>
      <c r="B220" s="450" t="s">
        <v>241</v>
      </c>
      <c r="C220" s="451"/>
      <c r="D220" s="452"/>
      <c r="E220" s="453"/>
      <c r="F220" s="453"/>
      <c r="G220" s="453"/>
      <c r="H220" s="453"/>
      <c r="I220" s="453"/>
      <c r="J220" s="453"/>
      <c r="K220" s="453"/>
      <c r="L220" s="453"/>
      <c r="M220" s="453"/>
      <c r="N220" s="453"/>
      <c r="O220" s="453"/>
      <c r="P220" s="453"/>
      <c r="Q220" s="453"/>
      <c r="R220" s="453"/>
      <c r="S220" s="453"/>
      <c r="T220" s="453"/>
      <c r="U220" s="453"/>
      <c r="V220" s="453"/>
      <c r="W220" s="454"/>
      <c r="Y220" s="121"/>
    </row>
    <row r="221" spans="1:25" x14ac:dyDescent="0.25">
      <c r="A221" s="1" t="s">
        <v>918</v>
      </c>
      <c r="B221" s="455" t="s">
        <v>100</v>
      </c>
      <c r="C221" s="425"/>
      <c r="D221" s="456"/>
      <c r="E221" s="457"/>
      <c r="F221" s="457"/>
      <c r="G221" s="457"/>
      <c r="H221" s="457"/>
      <c r="I221" s="457"/>
      <c r="J221" s="457"/>
      <c r="K221" s="457"/>
      <c r="L221" s="457"/>
      <c r="M221" s="457"/>
      <c r="N221" s="457"/>
      <c r="O221" s="457"/>
      <c r="P221" s="457"/>
      <c r="Q221" s="457"/>
      <c r="R221" s="457"/>
      <c r="S221" s="457"/>
      <c r="T221" s="457"/>
      <c r="U221" s="457"/>
      <c r="V221" s="457"/>
      <c r="W221" s="458"/>
      <c r="Y221" s="121"/>
    </row>
    <row r="222" spans="1:25" x14ac:dyDescent="0.25">
      <c r="A222" s="1" t="s">
        <v>919</v>
      </c>
      <c r="B222" s="455" t="s">
        <v>101</v>
      </c>
      <c r="C222" s="425"/>
      <c r="D222" s="456"/>
      <c r="E222" s="457"/>
      <c r="F222" s="457"/>
      <c r="G222" s="457"/>
      <c r="H222" s="457"/>
      <c r="I222" s="457"/>
      <c r="J222" s="457"/>
      <c r="K222" s="457"/>
      <c r="L222" s="457"/>
      <c r="M222" s="457"/>
      <c r="N222" s="457"/>
      <c r="O222" s="457"/>
      <c r="P222" s="457"/>
      <c r="Q222" s="457"/>
      <c r="R222" s="457"/>
      <c r="S222" s="457"/>
      <c r="T222" s="457"/>
      <c r="U222" s="457"/>
      <c r="V222" s="457"/>
      <c r="W222" s="458"/>
      <c r="Y222" s="121"/>
    </row>
    <row r="223" spans="1:25" x14ac:dyDescent="0.25">
      <c r="A223" s="1" t="s">
        <v>920</v>
      </c>
      <c r="B223" s="455" t="s">
        <v>102</v>
      </c>
      <c r="C223" s="425"/>
      <c r="D223" s="456"/>
      <c r="E223" s="457"/>
      <c r="F223" s="457"/>
      <c r="G223" s="457"/>
      <c r="H223" s="457"/>
      <c r="I223" s="457"/>
      <c r="J223" s="457"/>
      <c r="K223" s="457"/>
      <c r="L223" s="457"/>
      <c r="M223" s="457"/>
      <c r="N223" s="457"/>
      <c r="O223" s="457"/>
      <c r="P223" s="457"/>
      <c r="Q223" s="457"/>
      <c r="R223" s="457"/>
      <c r="S223" s="457"/>
      <c r="T223" s="457"/>
      <c r="U223" s="457"/>
      <c r="V223" s="457"/>
      <c r="W223" s="458"/>
      <c r="Y223" s="121"/>
    </row>
    <row r="224" spans="1:25" x14ac:dyDescent="0.25">
      <c r="A224" s="1" t="s">
        <v>921</v>
      </c>
      <c r="B224" s="455" t="s">
        <v>103</v>
      </c>
      <c r="C224" s="425"/>
      <c r="D224" s="456"/>
      <c r="E224" s="457"/>
      <c r="F224" s="457"/>
      <c r="G224" s="457"/>
      <c r="H224" s="457"/>
      <c r="I224" s="457"/>
      <c r="J224" s="457"/>
      <c r="K224" s="457"/>
      <c r="L224" s="457"/>
      <c r="M224" s="457"/>
      <c r="N224" s="457"/>
      <c r="O224" s="457"/>
      <c r="P224" s="457"/>
      <c r="Q224" s="457"/>
      <c r="R224" s="457"/>
      <c r="S224" s="457"/>
      <c r="T224" s="457"/>
      <c r="U224" s="457"/>
      <c r="V224" s="457"/>
      <c r="W224" s="458"/>
      <c r="Y224" s="121"/>
    </row>
    <row r="225" spans="1:25" x14ac:dyDescent="0.25">
      <c r="A225" s="1" t="s">
        <v>922</v>
      </c>
      <c r="B225" s="455" t="s">
        <v>104</v>
      </c>
      <c r="C225" s="425"/>
      <c r="D225" s="456"/>
      <c r="E225" s="457"/>
      <c r="F225" s="457"/>
      <c r="G225" s="457"/>
      <c r="H225" s="457"/>
      <c r="I225" s="457"/>
      <c r="J225" s="457"/>
      <c r="K225" s="457"/>
      <c r="L225" s="457"/>
      <c r="M225" s="457"/>
      <c r="N225" s="457"/>
      <c r="O225" s="457"/>
      <c r="P225" s="457"/>
      <c r="Q225" s="457"/>
      <c r="R225" s="457"/>
      <c r="S225" s="457"/>
      <c r="T225" s="457"/>
      <c r="U225" s="457"/>
      <c r="V225" s="457"/>
      <c r="W225" s="458"/>
      <c r="Y225" s="121"/>
    </row>
    <row r="226" spans="1:25" x14ac:dyDescent="0.25">
      <c r="A226" s="1" t="s">
        <v>923</v>
      </c>
      <c r="B226" s="455" t="s">
        <v>105</v>
      </c>
      <c r="C226" s="425"/>
      <c r="D226" s="456"/>
      <c r="E226" s="457"/>
      <c r="F226" s="457"/>
      <c r="G226" s="457"/>
      <c r="H226" s="457"/>
      <c r="I226" s="457"/>
      <c r="J226" s="457"/>
      <c r="K226" s="457"/>
      <c r="L226" s="457"/>
      <c r="M226" s="457"/>
      <c r="N226" s="457"/>
      <c r="O226" s="457"/>
      <c r="P226" s="457"/>
      <c r="Q226" s="457"/>
      <c r="R226" s="457"/>
      <c r="S226" s="457"/>
      <c r="T226" s="457"/>
      <c r="U226" s="457"/>
      <c r="V226" s="457"/>
      <c r="W226" s="458"/>
      <c r="Y226" s="121"/>
    </row>
    <row r="227" spans="1:25" x14ac:dyDescent="0.25">
      <c r="A227" s="1" t="s">
        <v>924</v>
      </c>
      <c r="B227" s="459" t="s">
        <v>401</v>
      </c>
      <c r="C227" s="460"/>
      <c r="D227" s="456"/>
      <c r="E227" s="457"/>
      <c r="F227" s="457"/>
      <c r="G227" s="457"/>
      <c r="H227" s="457"/>
      <c r="I227" s="457"/>
      <c r="J227" s="457"/>
      <c r="K227" s="457"/>
      <c r="L227" s="457"/>
      <c r="M227" s="457"/>
      <c r="N227" s="457"/>
      <c r="O227" s="457"/>
      <c r="P227" s="457"/>
      <c r="Q227" s="457"/>
      <c r="R227" s="457"/>
      <c r="S227" s="457"/>
      <c r="T227" s="457"/>
      <c r="U227" s="457"/>
      <c r="V227" s="457"/>
      <c r="W227" s="458"/>
      <c r="Y227" s="121"/>
    </row>
    <row r="228" spans="1:25" x14ac:dyDescent="0.25">
      <c r="A228" s="1" t="s">
        <v>925</v>
      </c>
      <c r="B228" s="449" t="s">
        <v>402</v>
      </c>
      <c r="C228" s="461"/>
      <c r="D228" s="456"/>
      <c r="E228" s="457"/>
      <c r="F228" s="457"/>
      <c r="G228" s="457"/>
      <c r="H228" s="457"/>
      <c r="I228" s="457"/>
      <c r="J228" s="457"/>
      <c r="K228" s="457"/>
      <c r="L228" s="457"/>
      <c r="M228" s="457"/>
      <c r="N228" s="457"/>
      <c r="O228" s="457"/>
      <c r="P228" s="457"/>
      <c r="Q228" s="457"/>
      <c r="R228" s="457"/>
      <c r="S228" s="457"/>
      <c r="T228" s="457"/>
      <c r="U228" s="457"/>
      <c r="V228" s="457"/>
      <c r="W228" s="458"/>
      <c r="Y228" s="121"/>
    </row>
    <row r="229" spans="1:25" x14ac:dyDescent="0.25">
      <c r="A229" s="1" t="s">
        <v>926</v>
      </c>
      <c r="B229" s="450" t="s">
        <v>160</v>
      </c>
      <c r="C229" s="438">
        <f>SUM(C221:C226)</f>
        <v>0</v>
      </c>
      <c r="D229" s="456"/>
      <c r="E229" s="457"/>
      <c r="F229" s="457"/>
      <c r="G229" s="457"/>
      <c r="H229" s="457"/>
      <c r="I229" s="457"/>
      <c r="J229" s="457"/>
      <c r="K229" s="457"/>
      <c r="L229" s="457"/>
      <c r="M229" s="457"/>
      <c r="N229" s="457"/>
      <c r="O229" s="457"/>
      <c r="P229" s="457"/>
      <c r="Q229" s="457"/>
      <c r="R229" s="457"/>
      <c r="S229" s="457"/>
      <c r="T229" s="457"/>
      <c r="U229" s="457"/>
      <c r="V229" s="457"/>
      <c r="W229" s="458"/>
      <c r="Y229" s="121"/>
    </row>
    <row r="230" spans="1:25" x14ac:dyDescent="0.25">
      <c r="A230" s="1" t="s">
        <v>927</v>
      </c>
      <c r="B230" s="216" t="s">
        <v>1104</v>
      </c>
      <c r="C230" s="201" t="str">
        <f>IF(C219=C229,"Gerai","Klaida")</f>
        <v>Gerai</v>
      </c>
      <c r="D230" s="462"/>
      <c r="E230" s="463"/>
      <c r="F230" s="463"/>
      <c r="G230" s="463"/>
      <c r="H230" s="463"/>
      <c r="I230" s="463"/>
      <c r="J230" s="463"/>
      <c r="K230" s="463"/>
      <c r="L230" s="463"/>
      <c r="M230" s="463"/>
      <c r="N230" s="463"/>
      <c r="O230" s="463"/>
      <c r="P230" s="463"/>
      <c r="Q230" s="463"/>
      <c r="R230" s="463"/>
      <c r="S230" s="463"/>
      <c r="T230" s="463"/>
      <c r="U230" s="463"/>
      <c r="V230" s="463"/>
      <c r="W230" s="464"/>
      <c r="Y230" s="121"/>
    </row>
    <row r="231" spans="1:25" x14ac:dyDescent="0.25">
      <c r="A231" s="1" t="s">
        <v>928</v>
      </c>
      <c r="B231" s="1"/>
      <c r="Y231" s="121"/>
    </row>
    <row r="232" spans="1:25" ht="21" x14ac:dyDescent="0.25">
      <c r="A232" s="1" t="s">
        <v>929</v>
      </c>
      <c r="B232" s="440" t="s">
        <v>419</v>
      </c>
      <c r="C232" s="441" t="str">
        <f>'6'!B44</f>
        <v>ALYT-P.10</v>
      </c>
      <c r="D232" s="442" t="s">
        <v>0</v>
      </c>
      <c r="E232" s="442" t="s">
        <v>1</v>
      </c>
      <c r="F232" s="442" t="s">
        <v>2</v>
      </c>
      <c r="G232" s="442" t="s">
        <v>3</v>
      </c>
      <c r="H232" s="442" t="s">
        <v>4</v>
      </c>
      <c r="I232" s="442" t="s">
        <v>5</v>
      </c>
      <c r="J232" s="442" t="s">
        <v>6</v>
      </c>
      <c r="K232" s="442" t="s">
        <v>7</v>
      </c>
      <c r="L232" s="442" t="s">
        <v>8</v>
      </c>
      <c r="M232" s="442" t="s">
        <v>9</v>
      </c>
      <c r="N232" s="442" t="s">
        <v>43</v>
      </c>
      <c r="O232" s="442" t="s">
        <v>44</v>
      </c>
      <c r="P232" s="442" t="s">
        <v>45</v>
      </c>
      <c r="Q232" s="442" t="s">
        <v>46</v>
      </c>
      <c r="R232" s="442" t="s">
        <v>47</v>
      </c>
      <c r="S232" s="442" t="s">
        <v>48</v>
      </c>
      <c r="T232" s="442" t="s">
        <v>49</v>
      </c>
      <c r="U232" s="442" t="s">
        <v>50</v>
      </c>
      <c r="V232" s="442" t="s">
        <v>51</v>
      </c>
      <c r="W232" s="443" t="s">
        <v>52</v>
      </c>
      <c r="Y232" s="121"/>
    </row>
    <row r="233" spans="1:25" x14ac:dyDescent="0.25">
      <c r="A233" s="1" t="s">
        <v>930</v>
      </c>
      <c r="B233" s="444"/>
      <c r="C233" s="445" t="s">
        <v>160</v>
      </c>
      <c r="D233" s="446"/>
      <c r="E233" s="446"/>
      <c r="F233" s="446"/>
      <c r="G233" s="446"/>
      <c r="H233" s="446"/>
      <c r="I233" s="446"/>
      <c r="J233" s="446"/>
      <c r="K233" s="446"/>
      <c r="L233" s="446"/>
      <c r="M233" s="446"/>
      <c r="N233" s="446"/>
      <c r="O233" s="446"/>
      <c r="P233" s="446"/>
      <c r="Q233" s="446"/>
      <c r="R233" s="446"/>
      <c r="S233" s="446"/>
      <c r="T233" s="446"/>
      <c r="U233" s="446"/>
      <c r="V233" s="446"/>
      <c r="W233" s="447"/>
      <c r="Y233" s="121"/>
    </row>
    <row r="234" spans="1:25" x14ac:dyDescent="0.25">
      <c r="A234" s="1" t="s">
        <v>931</v>
      </c>
      <c r="B234" s="448" t="str">
        <f>$B$8</f>
        <v>Ar rodiklis taikomas VPS priemonei?</v>
      </c>
      <c r="C234" s="131">
        <f>COUNTIFS(D234:W234,"taip")</f>
        <v>0</v>
      </c>
      <c r="D234" s="410" t="str">
        <f>HLOOKUP(D$6,'10'!D$6:D$70,$Y234,FALSE)</f>
        <v>Ne</v>
      </c>
      <c r="E234" s="410" t="str">
        <f>HLOOKUP(E$6,'10'!E$6:E$70,$Y234,FALSE)</f>
        <v>Ne</v>
      </c>
      <c r="F234" s="410" t="str">
        <f>HLOOKUP(F$6,'10'!F$6:F$70,$Y234,FALSE)</f>
        <v>Ne</v>
      </c>
      <c r="G234" s="410" t="str">
        <f>HLOOKUP(G$6,'10'!G$6:G$70,$Y234,FALSE)</f>
        <v>Ne</v>
      </c>
      <c r="H234" s="410" t="str">
        <f>HLOOKUP(H$6,'10'!H$6:H$70,$Y234,FALSE)</f>
        <v>Ne</v>
      </c>
      <c r="I234" s="410" t="str">
        <f>HLOOKUP(I$6,'10'!I$6:I$70,$Y234,FALSE)</f>
        <v>Ne</v>
      </c>
      <c r="J234" s="410" t="str">
        <f>HLOOKUP(J$6,'10'!J$6:J$70,$Y234,FALSE)</f>
        <v>Ne</v>
      </c>
      <c r="K234" s="410" t="str">
        <f>HLOOKUP(K$6,'10'!K$6:K$70,$Y234,FALSE)</f>
        <v>Ne</v>
      </c>
      <c r="L234" s="410" t="str">
        <f>HLOOKUP(L$6,'10'!L$6:L$70,$Y234,FALSE)</f>
        <v>Ne</v>
      </c>
      <c r="M234" s="410" t="str">
        <f>HLOOKUP(M$6,'10'!M$6:M$70,$Y234,FALSE)</f>
        <v>Ne</v>
      </c>
      <c r="N234" s="410" t="str">
        <f>HLOOKUP(N$6,'10'!N$6:N$70,$Y234,FALSE)</f>
        <v>Ne</v>
      </c>
      <c r="O234" s="410" t="str">
        <f>HLOOKUP(O$6,'10'!O$6:O$70,$Y234,FALSE)</f>
        <v>Ne</v>
      </c>
      <c r="P234" s="410" t="str">
        <f>HLOOKUP(P$6,'10'!P$6:P$70,$Y234,FALSE)</f>
        <v>Ne</v>
      </c>
      <c r="Q234" s="410" t="str">
        <f>HLOOKUP(Q$6,'10'!Q$6:Q$70,$Y234,FALSE)</f>
        <v>Ne</v>
      </c>
      <c r="R234" s="410" t="str">
        <f>HLOOKUP(R$6,'10'!R$6:R$70,$Y234,FALSE)</f>
        <v>Ne</v>
      </c>
      <c r="S234" s="410" t="str">
        <f>HLOOKUP(S$6,'10'!S$6:S$70,$Y234,FALSE)</f>
        <v>Ne</v>
      </c>
      <c r="T234" s="410" t="str">
        <f>HLOOKUP(T$6,'10'!T$6:T$70,$Y234,FALSE)</f>
        <v>Ne</v>
      </c>
      <c r="U234" s="410" t="str">
        <f>HLOOKUP(U$6,'10'!U$6:U$70,$Y234,FALSE)</f>
        <v>Ne</v>
      </c>
      <c r="V234" s="410" t="str">
        <f>HLOOKUP(V$6,'10'!V$6:V$70,$Y234,FALSE)</f>
        <v>Ne</v>
      </c>
      <c r="W234" s="411" t="str">
        <f>HLOOKUP(W$6,'10'!W$6:W$70,$Y234,FALSE)</f>
        <v>Ne</v>
      </c>
      <c r="Y234" s="121">
        <v>65</v>
      </c>
    </row>
    <row r="235" spans="1:25" x14ac:dyDescent="0.25">
      <c r="A235" s="1" t="s">
        <v>932</v>
      </c>
      <c r="B235" s="449" t="s">
        <v>456</v>
      </c>
      <c r="C235" s="412">
        <f>SUM(D235:W235)</f>
        <v>0</v>
      </c>
      <c r="D235" s="439"/>
      <c r="E235" s="435"/>
      <c r="F235" s="435"/>
      <c r="G235" s="435"/>
      <c r="H235" s="435"/>
      <c r="I235" s="435"/>
      <c r="J235" s="435"/>
      <c r="K235" s="435"/>
      <c r="L235" s="435"/>
      <c r="M235" s="435"/>
      <c r="N235" s="435"/>
      <c r="O235" s="435"/>
      <c r="P235" s="435"/>
      <c r="Q235" s="435"/>
      <c r="R235" s="435"/>
      <c r="S235" s="435"/>
      <c r="T235" s="435"/>
      <c r="U235" s="435"/>
      <c r="V235" s="435"/>
      <c r="W235" s="436"/>
      <c r="Y235" s="121"/>
    </row>
    <row r="236" spans="1:25" x14ac:dyDescent="0.25">
      <c r="A236" s="1" t="s">
        <v>933</v>
      </c>
      <c r="B236" s="450" t="s">
        <v>241</v>
      </c>
      <c r="C236" s="451"/>
      <c r="D236" s="452"/>
      <c r="E236" s="453"/>
      <c r="F236" s="453"/>
      <c r="G236" s="453"/>
      <c r="H236" s="453"/>
      <c r="I236" s="453"/>
      <c r="J236" s="453"/>
      <c r="K236" s="453"/>
      <c r="L236" s="453"/>
      <c r="M236" s="453"/>
      <c r="N236" s="453"/>
      <c r="O236" s="453"/>
      <c r="P236" s="453"/>
      <c r="Q236" s="453"/>
      <c r="R236" s="453"/>
      <c r="S236" s="453"/>
      <c r="T236" s="453"/>
      <c r="U236" s="453"/>
      <c r="V236" s="453"/>
      <c r="W236" s="454"/>
      <c r="Y236" s="121"/>
    </row>
    <row r="237" spans="1:25" x14ac:dyDescent="0.25">
      <c r="A237" s="1" t="s">
        <v>934</v>
      </c>
      <c r="B237" s="455" t="s">
        <v>100</v>
      </c>
      <c r="C237" s="425"/>
      <c r="D237" s="456"/>
      <c r="E237" s="457"/>
      <c r="F237" s="457"/>
      <c r="G237" s="457"/>
      <c r="H237" s="457"/>
      <c r="I237" s="457"/>
      <c r="J237" s="457"/>
      <c r="K237" s="457"/>
      <c r="L237" s="457"/>
      <c r="M237" s="457"/>
      <c r="N237" s="457"/>
      <c r="O237" s="457"/>
      <c r="P237" s="457"/>
      <c r="Q237" s="457"/>
      <c r="R237" s="457"/>
      <c r="S237" s="457"/>
      <c r="T237" s="457"/>
      <c r="U237" s="457"/>
      <c r="V237" s="457"/>
      <c r="W237" s="458"/>
      <c r="Y237" s="121"/>
    </row>
    <row r="238" spans="1:25" x14ac:dyDescent="0.25">
      <c r="A238" s="1" t="s">
        <v>935</v>
      </c>
      <c r="B238" s="455" t="s">
        <v>101</v>
      </c>
      <c r="C238" s="425"/>
      <c r="D238" s="456"/>
      <c r="E238" s="457"/>
      <c r="F238" s="457"/>
      <c r="G238" s="457"/>
      <c r="H238" s="457"/>
      <c r="I238" s="457"/>
      <c r="J238" s="457"/>
      <c r="K238" s="457"/>
      <c r="L238" s="457"/>
      <c r="M238" s="457"/>
      <c r="N238" s="457"/>
      <c r="O238" s="457"/>
      <c r="P238" s="457"/>
      <c r="Q238" s="457"/>
      <c r="R238" s="457"/>
      <c r="S238" s="457"/>
      <c r="T238" s="457"/>
      <c r="U238" s="457"/>
      <c r="V238" s="457"/>
      <c r="W238" s="458"/>
      <c r="Y238" s="121"/>
    </row>
    <row r="239" spans="1:25" x14ac:dyDescent="0.25">
      <c r="A239" s="1" t="s">
        <v>936</v>
      </c>
      <c r="B239" s="455" t="s">
        <v>102</v>
      </c>
      <c r="C239" s="425"/>
      <c r="D239" s="456"/>
      <c r="E239" s="457"/>
      <c r="F239" s="457"/>
      <c r="G239" s="457"/>
      <c r="H239" s="457"/>
      <c r="I239" s="457"/>
      <c r="J239" s="457"/>
      <c r="K239" s="457"/>
      <c r="L239" s="457"/>
      <c r="M239" s="457"/>
      <c r="N239" s="457"/>
      <c r="O239" s="457"/>
      <c r="P239" s="457"/>
      <c r="Q239" s="457"/>
      <c r="R239" s="457"/>
      <c r="S239" s="457"/>
      <c r="T239" s="457"/>
      <c r="U239" s="457"/>
      <c r="V239" s="457"/>
      <c r="W239" s="458"/>
      <c r="Y239" s="121"/>
    </row>
    <row r="240" spans="1:25" x14ac:dyDescent="0.25">
      <c r="A240" s="1" t="s">
        <v>937</v>
      </c>
      <c r="B240" s="455" t="s">
        <v>103</v>
      </c>
      <c r="C240" s="425"/>
      <c r="D240" s="456"/>
      <c r="E240" s="457"/>
      <c r="F240" s="457"/>
      <c r="G240" s="457"/>
      <c r="H240" s="457"/>
      <c r="I240" s="457"/>
      <c r="J240" s="457"/>
      <c r="K240" s="457"/>
      <c r="L240" s="457"/>
      <c r="M240" s="457"/>
      <c r="N240" s="457"/>
      <c r="O240" s="457"/>
      <c r="P240" s="457"/>
      <c r="Q240" s="457"/>
      <c r="R240" s="457"/>
      <c r="S240" s="457"/>
      <c r="T240" s="457"/>
      <c r="U240" s="457"/>
      <c r="V240" s="457"/>
      <c r="W240" s="458"/>
      <c r="Y240" s="121"/>
    </row>
    <row r="241" spans="1:25" x14ac:dyDescent="0.25">
      <c r="A241" s="1" t="s">
        <v>938</v>
      </c>
      <c r="B241" s="455" t="s">
        <v>104</v>
      </c>
      <c r="C241" s="425"/>
      <c r="D241" s="456"/>
      <c r="E241" s="457"/>
      <c r="F241" s="457"/>
      <c r="G241" s="457"/>
      <c r="H241" s="457"/>
      <c r="I241" s="457"/>
      <c r="J241" s="457"/>
      <c r="K241" s="457"/>
      <c r="L241" s="457"/>
      <c r="M241" s="457"/>
      <c r="N241" s="457"/>
      <c r="O241" s="457"/>
      <c r="P241" s="457"/>
      <c r="Q241" s="457"/>
      <c r="R241" s="457"/>
      <c r="S241" s="457"/>
      <c r="T241" s="457"/>
      <c r="U241" s="457"/>
      <c r="V241" s="457"/>
      <c r="W241" s="458"/>
      <c r="Y241" s="121"/>
    </row>
    <row r="242" spans="1:25" x14ac:dyDescent="0.25">
      <c r="A242" s="1" t="s">
        <v>939</v>
      </c>
      <c r="B242" s="455" t="s">
        <v>105</v>
      </c>
      <c r="C242" s="425"/>
      <c r="D242" s="456"/>
      <c r="E242" s="457"/>
      <c r="F242" s="457"/>
      <c r="G242" s="457"/>
      <c r="H242" s="457"/>
      <c r="I242" s="457"/>
      <c r="J242" s="457"/>
      <c r="K242" s="457"/>
      <c r="L242" s="457"/>
      <c r="M242" s="457"/>
      <c r="N242" s="457"/>
      <c r="O242" s="457"/>
      <c r="P242" s="457"/>
      <c r="Q242" s="457"/>
      <c r="R242" s="457"/>
      <c r="S242" s="457"/>
      <c r="T242" s="457"/>
      <c r="U242" s="457"/>
      <c r="V242" s="457"/>
      <c r="W242" s="458"/>
      <c r="Y242" s="121"/>
    </row>
    <row r="243" spans="1:25" x14ac:dyDescent="0.25">
      <c r="A243" s="1" t="s">
        <v>940</v>
      </c>
      <c r="B243" s="459" t="s">
        <v>401</v>
      </c>
      <c r="C243" s="460"/>
      <c r="D243" s="456"/>
      <c r="E243" s="457"/>
      <c r="F243" s="457"/>
      <c r="G243" s="457"/>
      <c r="H243" s="457"/>
      <c r="I243" s="457"/>
      <c r="J243" s="457"/>
      <c r="K243" s="457"/>
      <c r="L243" s="457"/>
      <c r="M243" s="457"/>
      <c r="N243" s="457"/>
      <c r="O243" s="457"/>
      <c r="P243" s="457"/>
      <c r="Q243" s="457"/>
      <c r="R243" s="457"/>
      <c r="S243" s="457"/>
      <c r="T243" s="457"/>
      <c r="U243" s="457"/>
      <c r="V243" s="457"/>
      <c r="W243" s="458"/>
      <c r="Y243" s="121"/>
    </row>
    <row r="244" spans="1:25" x14ac:dyDescent="0.25">
      <c r="A244" s="1" t="s">
        <v>941</v>
      </c>
      <c r="B244" s="449" t="s">
        <v>402</v>
      </c>
      <c r="C244" s="461"/>
      <c r="D244" s="456"/>
      <c r="E244" s="457"/>
      <c r="F244" s="457"/>
      <c r="G244" s="457"/>
      <c r="H244" s="457"/>
      <c r="I244" s="457"/>
      <c r="J244" s="457"/>
      <c r="K244" s="457"/>
      <c r="L244" s="457"/>
      <c r="M244" s="457"/>
      <c r="N244" s="457"/>
      <c r="O244" s="457"/>
      <c r="P244" s="457"/>
      <c r="Q244" s="457"/>
      <c r="R244" s="457"/>
      <c r="S244" s="457"/>
      <c r="T244" s="457"/>
      <c r="U244" s="457"/>
      <c r="V244" s="457"/>
      <c r="W244" s="458"/>
      <c r="Y244" s="121"/>
    </row>
    <row r="245" spans="1:25" x14ac:dyDescent="0.25">
      <c r="A245" s="1" t="s">
        <v>942</v>
      </c>
      <c r="B245" s="450" t="s">
        <v>160</v>
      </c>
      <c r="C245" s="438">
        <f>SUM(C237:C242)</f>
        <v>0</v>
      </c>
      <c r="D245" s="456"/>
      <c r="E245" s="457"/>
      <c r="F245" s="457"/>
      <c r="G245" s="457"/>
      <c r="H245" s="457"/>
      <c r="I245" s="457"/>
      <c r="J245" s="457"/>
      <c r="K245" s="457"/>
      <c r="L245" s="457"/>
      <c r="M245" s="457"/>
      <c r="N245" s="457"/>
      <c r="O245" s="457"/>
      <c r="P245" s="457"/>
      <c r="Q245" s="457"/>
      <c r="R245" s="457"/>
      <c r="S245" s="457"/>
      <c r="T245" s="457"/>
      <c r="U245" s="457"/>
      <c r="V245" s="457"/>
      <c r="W245" s="458"/>
      <c r="Y245" s="121"/>
    </row>
    <row r="246" spans="1:25" x14ac:dyDescent="0.25">
      <c r="A246" s="1" t="s">
        <v>1105</v>
      </c>
      <c r="B246" s="216" t="s">
        <v>1104</v>
      </c>
      <c r="C246" s="201" t="str">
        <f>IF(C235=C245,"Gerai","Klaida")</f>
        <v>Gerai</v>
      </c>
      <c r="D246" s="462"/>
      <c r="E246" s="463"/>
      <c r="F246" s="463"/>
      <c r="G246" s="463"/>
      <c r="H246" s="463"/>
      <c r="I246" s="463"/>
      <c r="J246" s="463"/>
      <c r="K246" s="463"/>
      <c r="L246" s="463"/>
      <c r="M246" s="463"/>
      <c r="N246" s="463"/>
      <c r="O246" s="463"/>
      <c r="P246" s="463"/>
      <c r="Q246" s="463"/>
      <c r="R246" s="463"/>
      <c r="S246" s="463"/>
      <c r="T246" s="463"/>
      <c r="U246" s="463"/>
      <c r="V246" s="463"/>
      <c r="W246" s="464"/>
      <c r="Y246" s="121"/>
    </row>
    <row r="249" spans="1:25" x14ac:dyDescent="0.25">
      <c r="A249" s="1"/>
      <c r="B249" s="594" t="s">
        <v>1455</v>
      </c>
    </row>
    <row r="250" spans="1:25" ht="90" x14ac:dyDescent="0.25">
      <c r="A250" s="1">
        <v>1</v>
      </c>
      <c r="B250" s="335" t="s">
        <v>1471</v>
      </c>
    </row>
    <row r="251" spans="1:25" ht="75" x14ac:dyDescent="0.25">
      <c r="A251" s="1">
        <v>2</v>
      </c>
      <c r="B251" s="335" t="s">
        <v>1632</v>
      </c>
    </row>
    <row r="252" spans="1:25" ht="45" x14ac:dyDescent="0.25">
      <c r="A252" s="1">
        <v>3</v>
      </c>
      <c r="B252" s="335" t="s">
        <v>1457</v>
      </c>
    </row>
    <row r="253" spans="1:25" ht="45" x14ac:dyDescent="0.25">
      <c r="A253" s="1">
        <v>4</v>
      </c>
      <c r="B253" s="335" t="s">
        <v>1459</v>
      </c>
    </row>
    <row r="254" spans="1:25" ht="90" x14ac:dyDescent="0.25">
      <c r="A254" s="1">
        <v>5</v>
      </c>
      <c r="B254" s="335" t="s">
        <v>1456</v>
      </c>
    </row>
    <row r="255" spans="1:25" ht="75" x14ac:dyDescent="0.25">
      <c r="A255" s="1">
        <v>6</v>
      </c>
      <c r="B255" s="335" t="s">
        <v>1460</v>
      </c>
    </row>
    <row r="256" spans="1:25" ht="195" x14ac:dyDescent="0.25">
      <c r="A256" s="1">
        <v>7</v>
      </c>
      <c r="B256" s="335" t="s">
        <v>1472</v>
      </c>
    </row>
    <row r="257" spans="1:25" ht="165" x14ac:dyDescent="0.25">
      <c r="A257" s="1">
        <v>8</v>
      </c>
      <c r="B257" s="335" t="s">
        <v>1463</v>
      </c>
    </row>
    <row r="258" spans="1:25" ht="75" x14ac:dyDescent="0.25">
      <c r="A258" s="1">
        <v>9</v>
      </c>
      <c r="B258" s="335" t="s">
        <v>1466</v>
      </c>
    </row>
    <row r="259" spans="1:25" x14ac:dyDescent="0.25">
      <c r="A259" s="1">
        <v>10</v>
      </c>
      <c r="B259" s="594" t="s">
        <v>1464</v>
      </c>
    </row>
    <row r="260" spans="1:25" ht="45" x14ac:dyDescent="0.25">
      <c r="A260" s="1">
        <v>11</v>
      </c>
      <c r="B260" s="335" t="s">
        <v>1469</v>
      </c>
    </row>
    <row r="261" spans="1:25" ht="30" x14ac:dyDescent="0.25">
      <c r="A261" s="1">
        <v>12</v>
      </c>
      <c r="B261" s="335" t="s">
        <v>1465</v>
      </c>
    </row>
    <row r="262" spans="1:25" ht="30" x14ac:dyDescent="0.25">
      <c r="A262" s="1">
        <v>13</v>
      </c>
      <c r="B262" s="335" t="s">
        <v>1470</v>
      </c>
    </row>
    <row r="263" spans="1:25" ht="45" x14ac:dyDescent="0.25">
      <c r="A263" s="1">
        <v>14</v>
      </c>
      <c r="B263" s="335" t="s">
        <v>1467</v>
      </c>
    </row>
    <row r="264" spans="1:25" ht="45" x14ac:dyDescent="0.25">
      <c r="A264" s="1">
        <v>15</v>
      </c>
      <c r="B264" s="335" t="s">
        <v>1468</v>
      </c>
    </row>
    <row r="265" spans="1:25" x14ac:dyDescent="0.25">
      <c r="B265" s="15"/>
      <c r="C265" s="219"/>
      <c r="W265" s="13"/>
      <c r="X265" s="18"/>
      <c r="Y265" s="13"/>
    </row>
    <row r="266" spans="1:25" x14ac:dyDescent="0.25">
      <c r="B266" s="15"/>
      <c r="C266" s="219"/>
      <c r="W266" s="13"/>
      <c r="X266" s="18"/>
      <c r="Y266" s="13"/>
    </row>
    <row r="267" spans="1:25" x14ac:dyDescent="0.25">
      <c r="B267" s="15"/>
      <c r="C267" s="219"/>
      <c r="W267" s="13"/>
      <c r="X267" s="18"/>
      <c r="Y267" s="13"/>
    </row>
    <row r="268" spans="1:25" x14ac:dyDescent="0.25">
      <c r="B268" s="15"/>
      <c r="C268" s="219"/>
      <c r="W268" s="13"/>
      <c r="X268" s="18"/>
      <c r="Y268" s="13"/>
    </row>
  </sheetData>
  <sheetProtection algorithmName="SHA-512" hashValue="jh+VyBUeQcToErg+vigsgBFW6TBT3sg1qa8rMz+J7J9o7yRtQVKgfPRkLibMT3oGxx4Xq76QyNn+NSNbK4NyiQ==" saltValue="oelDVcNnbcgxguikVqhQsA==" spinCount="100000" sheet="1" objects="1" scenarios="1"/>
  <mergeCells count="1">
    <mergeCell ref="C26:C27"/>
  </mergeCells>
  <phoneticPr fontId="8" type="noConversion"/>
  <dataValidations count="6">
    <dataValidation type="whole" allowBlank="1" showInputMessage="1" showErrorMessage="1" prompt="Įveskite sveiką skaičių. Maksimali reikšmė - 50" sqref="D9:W9" xr:uid="{00000000-0002-0000-0B00-000000000000}">
      <formula1>0</formula1>
      <formula2>50</formula2>
    </dataValidation>
    <dataValidation type="decimal" allowBlank="1" showInputMessage="1" showErrorMessage="1" prompt="Maksimali reikšmė - 100" sqref="D25:W25" xr:uid="{00000000-0002-0000-0B00-000001000000}">
      <formula1>0</formula1>
      <formula2>100</formula2>
    </dataValidation>
    <dataValidation type="whole" allowBlank="1" showInputMessage="1" showErrorMessage="1" prompt="Maksimali reikšmė - 100 000" sqref="D59:W59 D75:W75 D91:W91 D107:W107 D123:W123 D139:W139 D155:W155 D171:W171 D187:W187 D203:W203 D219:W219 D235:W235" xr:uid="{00000000-0002-0000-0B00-000002000000}">
      <formula1>0</formula1>
      <formula2>100000</formula2>
    </dataValidation>
    <dataValidation type="whole" allowBlank="1" showInputMessage="1" showErrorMessage="1" prompt="Maksimali reikšmė - 50" sqref="D43:W43" xr:uid="{00000000-0002-0000-0B00-000003000000}">
      <formula1>0</formula1>
      <formula2>50</formula2>
    </dataValidation>
    <dataValidation type="whole" allowBlank="1" showInputMessage="1" showErrorMessage="1" prompt="Įveskite sveiką skaičių be tarpų" sqref="C205:C212 Y237:Y244 C237:C244 Y11:Y18 C11:C18 Y173:Y180 C173:C180 Y189:Y196 Y205:Y212 Y157:Y164 C157:C164 Y141:Y148 C141:C148 Y125:Y132 C125:C132 Y109:Y116 C109:C116 Y77:Y84 C77:C84 Y93:Y100 C93:C100 Y61:Y68 Y45:Y52 C45:C52 Y35:Y36 C35:C36 Y221:Y228 C221:C228 C189:C196 C63:C68 C61" xr:uid="{00000000-0002-0000-0B00-000004000000}">
      <formula1>0</formula1>
      <formula2>100000</formula2>
    </dataValidation>
    <dataValidation type="decimal" allowBlank="1" showInputMessage="1" showErrorMessage="1" prompt="Įveskite skaičių be tarpų. Maksimali reikšmė - 1000" sqref="C29:C34 Y29:Y34" xr:uid="{00000000-0002-0000-0B00-000005000000}">
      <formula1>0</formula1>
      <formula2>1000</formula2>
    </dataValidation>
  </dataValidations>
  <pageMargins left="0.70866141732283472" right="0.70866141732283472" top="0.74803149606299213" bottom="0.74803149606299213" header="0.31496062992125984" footer="0.31496062992125984"/>
  <pageSetup paperSize="9" scale="71" fitToHeight="0" orientation="landscape" horizontalDpi="4294967293" verticalDpi="0" r:id="rId1"/>
  <rowBreaks count="7" manualBreakCount="7">
    <brk id="39" max="22" man="1"/>
    <brk id="71" max="22" man="1"/>
    <brk id="103" max="22" man="1"/>
    <brk id="135" max="22" man="1"/>
    <brk id="167" max="22" man="1"/>
    <brk id="199" max="22" man="1"/>
    <brk id="231" max="22" man="1"/>
  </rowBreaks>
  <colBreaks count="1" manualBreakCount="1">
    <brk id="11" max="24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91ACA645-2D8D-4F15-AD4E-DABCB6BFF3BD}">
          <x14:formula1>
            <xm:f>Sąrašai!$A$23:$A$24</xm:f>
          </x14:formula1>
          <xm:sqref>D26:W27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21"/>
  <sheetViews>
    <sheetView topLeftCell="A23" zoomScale="90" zoomScaleNormal="90" workbookViewId="0">
      <selection activeCell="E72" sqref="E72"/>
    </sheetView>
  </sheetViews>
  <sheetFormatPr defaultColWidth="9.140625" defaultRowHeight="15" x14ac:dyDescent="0.25"/>
  <cols>
    <col min="1" max="1" width="8.5703125" style="114" customWidth="1"/>
    <col min="2" max="2" width="12.5703125" style="114" customWidth="1"/>
    <col min="3" max="3" width="68.5703125" style="114" customWidth="1"/>
    <col min="4" max="4" width="12.5703125" style="114" customWidth="1"/>
    <col min="5" max="5" width="50.5703125" style="383" customWidth="1"/>
    <col min="6" max="6" width="20.5703125" style="114" customWidth="1"/>
    <col min="7" max="8" width="12.5703125" style="114" customWidth="1"/>
    <col min="9" max="9" width="50.5703125" style="114" customWidth="1"/>
    <col min="10" max="10" width="12.5703125" style="114" customWidth="1"/>
    <col min="11" max="11" width="50.5703125" style="114" customWidth="1"/>
    <col min="12" max="12" width="12.5703125" style="114" customWidth="1"/>
    <col min="13" max="13" width="50.5703125" style="114" customWidth="1"/>
    <col min="14" max="16384" width="9.140625" style="114"/>
  </cols>
  <sheetData>
    <row r="1" spans="1:13" s="113" customFormat="1" ht="18.75" x14ac:dyDescent="0.25">
      <c r="A1" s="116" t="s">
        <v>208</v>
      </c>
      <c r="B1" s="116" t="s">
        <v>672</v>
      </c>
      <c r="C1" s="116"/>
      <c r="D1" s="116"/>
      <c r="E1" s="122"/>
      <c r="F1" s="116"/>
      <c r="G1" s="116"/>
      <c r="H1" s="116"/>
      <c r="I1" s="116"/>
      <c r="J1" s="116"/>
      <c r="K1" s="116"/>
      <c r="L1" s="116"/>
      <c r="M1" s="116"/>
    </row>
    <row r="2" spans="1:13" x14ac:dyDescent="0.25">
      <c r="A2" s="2"/>
      <c r="B2" s="2"/>
      <c r="C2" s="2"/>
      <c r="D2" s="2"/>
      <c r="E2" s="391"/>
      <c r="F2" s="2"/>
      <c r="G2" s="2"/>
      <c r="H2" s="2"/>
      <c r="I2" s="2"/>
      <c r="J2" s="2"/>
      <c r="K2" s="2"/>
      <c r="L2" s="2"/>
      <c r="M2" s="2"/>
    </row>
    <row r="3" spans="1:13" s="13" customFormat="1" x14ac:dyDescent="0.25">
      <c r="A3" s="1"/>
      <c r="B3" s="140" t="s">
        <v>1272</v>
      </c>
      <c r="C3" s="205" t="str">
        <f>'1'!C8</f>
        <v>ALYT</v>
      </c>
      <c r="D3" s="1"/>
      <c r="E3" s="41"/>
      <c r="F3" s="1"/>
      <c r="G3" s="1"/>
    </row>
    <row r="4" spans="1:13" s="1" customFormat="1" ht="15.75" thickBot="1" x14ac:dyDescent="0.3">
      <c r="E4" s="41"/>
    </row>
    <row r="5" spans="1:13" x14ac:dyDescent="0.25">
      <c r="A5" s="2"/>
      <c r="B5" s="396">
        <v>1</v>
      </c>
      <c r="C5" s="397">
        <v>2</v>
      </c>
      <c r="D5" s="397">
        <v>3</v>
      </c>
      <c r="E5" s="696">
        <v>4</v>
      </c>
      <c r="F5" s="392">
        <v>5</v>
      </c>
      <c r="G5" s="334">
        <v>6</v>
      </c>
    </row>
    <row r="6" spans="1:13" ht="45" x14ac:dyDescent="0.25">
      <c r="A6" s="2"/>
      <c r="B6" s="697" t="s">
        <v>54</v>
      </c>
      <c r="C6" s="117" t="s">
        <v>53</v>
      </c>
      <c r="D6" s="695" t="s">
        <v>456</v>
      </c>
      <c r="E6" s="698" t="s">
        <v>1365</v>
      </c>
      <c r="F6" s="392" t="s">
        <v>1104</v>
      </c>
      <c r="G6" s="334" t="s">
        <v>1450</v>
      </c>
    </row>
    <row r="7" spans="1:13" ht="30" x14ac:dyDescent="0.25">
      <c r="A7" s="2" t="s">
        <v>615</v>
      </c>
      <c r="B7" s="398" t="s">
        <v>139</v>
      </c>
      <c r="C7" s="186" t="str">
        <f>'6'!C8</f>
        <v>Žemės ūkio sektoriaus skaitmeninimas. Ūkių, pagal BŽŪP gaunančių paramą skaitmeninėms ūkininkavimo technologijoms plėtoti, skaičius</v>
      </c>
      <c r="D7" s="384"/>
      <c r="E7" s="399"/>
      <c r="F7" s="393"/>
      <c r="G7" s="388"/>
    </row>
    <row r="8" spans="1:13" x14ac:dyDescent="0.25">
      <c r="A8" s="2" t="s">
        <v>616</v>
      </c>
      <c r="B8" s="699" t="s">
        <v>0</v>
      </c>
      <c r="C8" s="385" t="str">
        <f>VLOOKUP(B8,'7'!$B$7:$C$26,2,FALSE)</f>
        <v xml:space="preserve">Sveikatinimo paslaugų kokybės gerinimas  ir prieinamumo didinimas </v>
      </c>
      <c r="D8" s="385">
        <f>HLOOKUP(B8,'11'!$D$6:$W$75,4,FALSE)</f>
        <v>0</v>
      </c>
      <c r="E8" s="700"/>
      <c r="F8" s="394" t="str">
        <f>IF(AND(D8&gt;0,ISBLANK(E8)),"Trūksta pagrindimo","Gerai")</f>
        <v>Gerai</v>
      </c>
      <c r="G8" s="389">
        <f>LEN(E8)</f>
        <v>0</v>
      </c>
    </row>
    <row r="9" spans="1:13" ht="30" x14ac:dyDescent="0.25">
      <c r="A9" s="2" t="s">
        <v>617</v>
      </c>
      <c r="B9" s="699" t="s">
        <v>1</v>
      </c>
      <c r="C9" s="385" t="str">
        <f>VLOOKUP(B9,'7'!$B$7:$C$26,2,FALSE)</f>
        <v>Darnaus turizmo verslo kūrimas ir plėtra integruojant vietos kultūros ir gamtos  išteklius</v>
      </c>
      <c r="D9" s="385">
        <f>HLOOKUP(B9,'11'!$D$6:$W$75,4,FALSE)</f>
        <v>0</v>
      </c>
      <c r="E9" s="700"/>
      <c r="F9" s="394" t="str">
        <f t="shared" ref="F9:F27" si="0">IF(AND(D9&gt;0,ISBLANK(E9)),"Trūksta pagrindimo","Gerai")</f>
        <v>Gerai</v>
      </c>
      <c r="G9" s="389">
        <f t="shared" ref="G9:G72" si="1">LEN(E9)</f>
        <v>0</v>
      </c>
    </row>
    <row r="10" spans="1:13" x14ac:dyDescent="0.25">
      <c r="A10" s="2" t="s">
        <v>618</v>
      </c>
      <c r="B10" s="699" t="s">
        <v>2</v>
      </c>
      <c r="C10" s="385" t="str">
        <f>VLOOKUP(B10,'7'!$B$7:$C$26,2,FALSE)</f>
        <v>Teminių kaimų kūrimas ir  vietos produktų populiarinimas</v>
      </c>
      <c r="D10" s="385">
        <f>HLOOKUP(B10,'11'!$D$6:$W$75,4,FALSE)</f>
        <v>0</v>
      </c>
      <c r="E10" s="700"/>
      <c r="F10" s="394" t="str">
        <f t="shared" si="0"/>
        <v>Gerai</v>
      </c>
      <c r="G10" s="389">
        <f t="shared" si="1"/>
        <v>0</v>
      </c>
    </row>
    <row r="11" spans="1:13" x14ac:dyDescent="0.25">
      <c r="A11" s="2" t="s">
        <v>619</v>
      </c>
      <c r="B11" s="699" t="s">
        <v>3</v>
      </c>
      <c r="C11" s="385" t="str">
        <f>VLOOKUP(B11,'7'!$B$7:$C$26,2,FALSE)</f>
        <v>Įtraukios infrastruktūros vystymas taikant sumanius sprendimus</v>
      </c>
      <c r="D11" s="385">
        <f>HLOOKUP(B11,'11'!$D$6:$W$75,4,FALSE)</f>
        <v>0</v>
      </c>
      <c r="E11" s="700"/>
      <c r="F11" s="394" t="str">
        <f t="shared" si="0"/>
        <v>Gerai</v>
      </c>
      <c r="G11" s="389">
        <f t="shared" si="1"/>
        <v>0</v>
      </c>
    </row>
    <row r="12" spans="1:13" x14ac:dyDescent="0.25">
      <c r="A12" s="2" t="s">
        <v>620</v>
      </c>
      <c r="B12" s="699" t="s">
        <v>4</v>
      </c>
      <c r="C12" s="385" t="str">
        <f>VLOOKUP(B12,'7'!$B$7:$C$26,2,FALSE)</f>
        <v>Jaunimo verslumo ir įtraukties skatinimas</v>
      </c>
      <c r="D12" s="385">
        <f>HLOOKUP(B12,'11'!$D$6:$W$75,4,FALSE)</f>
        <v>0</v>
      </c>
      <c r="E12" s="700"/>
      <c r="F12" s="394" t="str">
        <f t="shared" si="0"/>
        <v>Gerai</v>
      </c>
      <c r="G12" s="389">
        <f t="shared" si="1"/>
        <v>0</v>
      </c>
    </row>
    <row r="13" spans="1:13" x14ac:dyDescent="0.25">
      <c r="A13" s="2" t="s">
        <v>621</v>
      </c>
      <c r="B13" s="699" t="s">
        <v>5</v>
      </c>
      <c r="C13" s="385" t="str">
        <f>VLOOKUP(B13,'7'!$B$7:$C$26,2,FALSE)</f>
        <v>Teritorinis VVG bendradarbiavimas</v>
      </c>
      <c r="D13" s="385">
        <f>HLOOKUP(B13,'11'!$D$6:$W$75,4,FALSE)</f>
        <v>0</v>
      </c>
      <c r="E13" s="700"/>
      <c r="F13" s="394" t="str">
        <f t="shared" si="0"/>
        <v>Gerai</v>
      </c>
      <c r="G13" s="389">
        <f t="shared" si="1"/>
        <v>0</v>
      </c>
    </row>
    <row r="14" spans="1:13" x14ac:dyDescent="0.25">
      <c r="A14" s="2" t="s">
        <v>622</v>
      </c>
      <c r="B14" s="699" t="s">
        <v>6</v>
      </c>
      <c r="C14" s="385" t="str">
        <f>VLOOKUP(B14,'7'!$B$7:$C$26,2,FALSE)</f>
        <v>Tarptautinis VVG bendradarbiavimas</v>
      </c>
      <c r="D14" s="385">
        <f>HLOOKUP(B14,'11'!$D$6:$W$75,4,FALSE)</f>
        <v>0</v>
      </c>
      <c r="E14" s="700"/>
      <c r="F14" s="394" t="str">
        <f t="shared" si="0"/>
        <v>Gerai</v>
      </c>
      <c r="G14" s="389">
        <f t="shared" si="1"/>
        <v>0</v>
      </c>
    </row>
    <row r="15" spans="1:13" x14ac:dyDescent="0.25">
      <c r="A15" s="2" t="s">
        <v>623</v>
      </c>
      <c r="B15" s="699" t="s">
        <v>7</v>
      </c>
      <c r="C15" s="385" t="str">
        <f>VLOOKUP(B15,'7'!$B$7:$C$26,2,FALSE)</f>
        <v>Įtraukios infrastruktūros vystymas taikant sumanius sprendimus</v>
      </c>
      <c r="D15" s="385">
        <f>HLOOKUP(B15,'11'!$D$6:$W$75,4,FALSE)</f>
        <v>0</v>
      </c>
      <c r="E15" s="700"/>
      <c r="F15" s="394" t="str">
        <f t="shared" si="0"/>
        <v>Gerai</v>
      </c>
      <c r="G15" s="389">
        <f t="shared" si="1"/>
        <v>0</v>
      </c>
    </row>
    <row r="16" spans="1:13" x14ac:dyDescent="0.25">
      <c r="A16" s="2" t="s">
        <v>624</v>
      </c>
      <c r="B16" s="699" t="s">
        <v>8</v>
      </c>
      <c r="C16" s="385">
        <f>VLOOKUP(B16,'7'!$B$7:$C$26,2,FALSE)</f>
        <v>0</v>
      </c>
      <c r="D16" s="385">
        <f>HLOOKUP(B16,'11'!$D$6:$W$75,4,FALSE)</f>
        <v>0</v>
      </c>
      <c r="E16" s="700"/>
      <c r="F16" s="394" t="str">
        <f t="shared" si="0"/>
        <v>Gerai</v>
      </c>
      <c r="G16" s="389">
        <f t="shared" si="1"/>
        <v>0</v>
      </c>
    </row>
    <row r="17" spans="1:7" x14ac:dyDescent="0.25">
      <c r="A17" s="2" t="s">
        <v>625</v>
      </c>
      <c r="B17" s="699" t="s">
        <v>9</v>
      </c>
      <c r="C17" s="385">
        <f>VLOOKUP(B17,'7'!$B$7:$C$26,2,FALSE)</f>
        <v>0</v>
      </c>
      <c r="D17" s="385">
        <f>HLOOKUP(B17,'11'!$D$6:$W$75,4,FALSE)</f>
        <v>0</v>
      </c>
      <c r="E17" s="700"/>
      <c r="F17" s="394" t="str">
        <f t="shared" si="0"/>
        <v>Gerai</v>
      </c>
      <c r="G17" s="389">
        <f t="shared" si="1"/>
        <v>0</v>
      </c>
    </row>
    <row r="18" spans="1:7" x14ac:dyDescent="0.25">
      <c r="A18" s="2" t="s">
        <v>626</v>
      </c>
      <c r="B18" s="699" t="s">
        <v>43</v>
      </c>
      <c r="C18" s="385">
        <f>VLOOKUP(B18,'7'!$B$7:$C$26,2,FALSE)</f>
        <v>0</v>
      </c>
      <c r="D18" s="385">
        <f>HLOOKUP(B18,'11'!$D$6:$W$75,4,FALSE)</f>
        <v>0</v>
      </c>
      <c r="E18" s="700"/>
      <c r="F18" s="394" t="str">
        <f t="shared" si="0"/>
        <v>Gerai</v>
      </c>
      <c r="G18" s="389">
        <f t="shared" si="1"/>
        <v>0</v>
      </c>
    </row>
    <row r="19" spans="1:7" x14ac:dyDescent="0.25">
      <c r="A19" s="2" t="s">
        <v>627</v>
      </c>
      <c r="B19" s="699" t="s">
        <v>44</v>
      </c>
      <c r="C19" s="385">
        <f>VLOOKUP(B19,'7'!$B$7:$C$26,2,FALSE)</f>
        <v>0</v>
      </c>
      <c r="D19" s="385">
        <f>HLOOKUP(B19,'11'!$D$6:$W$75,4,FALSE)</f>
        <v>0</v>
      </c>
      <c r="E19" s="700"/>
      <c r="F19" s="394" t="str">
        <f t="shared" si="0"/>
        <v>Gerai</v>
      </c>
      <c r="G19" s="389">
        <f t="shared" si="1"/>
        <v>0</v>
      </c>
    </row>
    <row r="20" spans="1:7" x14ac:dyDescent="0.25">
      <c r="A20" s="2" t="s">
        <v>628</v>
      </c>
      <c r="B20" s="699" t="s">
        <v>45</v>
      </c>
      <c r="C20" s="385">
        <f>VLOOKUP(B20,'7'!$B$7:$C$26,2,FALSE)</f>
        <v>0</v>
      </c>
      <c r="D20" s="385">
        <f>HLOOKUP(B20,'11'!$D$6:$W$75,4,FALSE)</f>
        <v>0</v>
      </c>
      <c r="E20" s="700"/>
      <c r="F20" s="394" t="str">
        <f t="shared" si="0"/>
        <v>Gerai</v>
      </c>
      <c r="G20" s="389">
        <f t="shared" si="1"/>
        <v>0</v>
      </c>
    </row>
    <row r="21" spans="1:7" x14ac:dyDescent="0.25">
      <c r="A21" s="2" t="s">
        <v>629</v>
      </c>
      <c r="B21" s="699" t="s">
        <v>46</v>
      </c>
      <c r="C21" s="385">
        <f>VLOOKUP(B21,'7'!$B$7:$C$26,2,FALSE)</f>
        <v>0</v>
      </c>
      <c r="D21" s="385">
        <f>HLOOKUP(B21,'11'!$D$6:$W$75,4,FALSE)</f>
        <v>0</v>
      </c>
      <c r="E21" s="700"/>
      <c r="F21" s="394" t="str">
        <f t="shared" si="0"/>
        <v>Gerai</v>
      </c>
      <c r="G21" s="389">
        <f t="shared" si="1"/>
        <v>0</v>
      </c>
    </row>
    <row r="22" spans="1:7" x14ac:dyDescent="0.25">
      <c r="A22" s="2" t="s">
        <v>630</v>
      </c>
      <c r="B22" s="699" t="s">
        <v>47</v>
      </c>
      <c r="C22" s="385">
        <f>VLOOKUP(B22,'7'!$B$7:$C$26,2,FALSE)</f>
        <v>0</v>
      </c>
      <c r="D22" s="385">
        <f>HLOOKUP(B22,'11'!$D$6:$W$75,4,FALSE)</f>
        <v>0</v>
      </c>
      <c r="E22" s="700"/>
      <c r="F22" s="394" t="str">
        <f t="shared" si="0"/>
        <v>Gerai</v>
      </c>
      <c r="G22" s="389">
        <f t="shared" si="1"/>
        <v>0</v>
      </c>
    </row>
    <row r="23" spans="1:7" x14ac:dyDescent="0.25">
      <c r="A23" s="2" t="s">
        <v>631</v>
      </c>
      <c r="B23" s="699" t="s">
        <v>48</v>
      </c>
      <c r="C23" s="385">
        <f>VLOOKUP(B23,'7'!$B$7:$C$26,2,FALSE)</f>
        <v>0</v>
      </c>
      <c r="D23" s="385">
        <f>HLOOKUP(B23,'11'!$D$6:$W$75,4,FALSE)</f>
        <v>0</v>
      </c>
      <c r="E23" s="700"/>
      <c r="F23" s="394" t="str">
        <f t="shared" si="0"/>
        <v>Gerai</v>
      </c>
      <c r="G23" s="389">
        <f t="shared" si="1"/>
        <v>0</v>
      </c>
    </row>
    <row r="24" spans="1:7" x14ac:dyDescent="0.25">
      <c r="A24" s="2" t="s">
        <v>632</v>
      </c>
      <c r="B24" s="699" t="s">
        <v>49</v>
      </c>
      <c r="C24" s="385">
        <f>VLOOKUP(B24,'7'!$B$7:$C$26,2,FALSE)</f>
        <v>0</v>
      </c>
      <c r="D24" s="385">
        <f>HLOOKUP(B24,'11'!$D$6:$W$75,4,FALSE)</f>
        <v>0</v>
      </c>
      <c r="E24" s="700"/>
      <c r="F24" s="394" t="str">
        <f t="shared" si="0"/>
        <v>Gerai</v>
      </c>
      <c r="G24" s="389">
        <f t="shared" si="1"/>
        <v>0</v>
      </c>
    </row>
    <row r="25" spans="1:7" x14ac:dyDescent="0.25">
      <c r="A25" s="2" t="s">
        <v>633</v>
      </c>
      <c r="B25" s="699" t="s">
        <v>50</v>
      </c>
      <c r="C25" s="385">
        <f>VLOOKUP(B25,'7'!$B$7:$C$26,2,FALSE)</f>
        <v>0</v>
      </c>
      <c r="D25" s="385">
        <f>HLOOKUP(B25,'11'!$D$6:$W$75,4,FALSE)</f>
        <v>0</v>
      </c>
      <c r="E25" s="700"/>
      <c r="F25" s="394" t="str">
        <f t="shared" si="0"/>
        <v>Gerai</v>
      </c>
      <c r="G25" s="389">
        <f t="shared" si="1"/>
        <v>0</v>
      </c>
    </row>
    <row r="26" spans="1:7" x14ac:dyDescent="0.25">
      <c r="A26" s="2" t="s">
        <v>634</v>
      </c>
      <c r="B26" s="699" t="s">
        <v>51</v>
      </c>
      <c r="C26" s="385">
        <f>VLOOKUP(B26,'7'!$B$7:$C$26,2,FALSE)</f>
        <v>0</v>
      </c>
      <c r="D26" s="385">
        <f>HLOOKUP(B26,'11'!$D$6:$W$75,4,FALSE)</f>
        <v>0</v>
      </c>
      <c r="E26" s="700"/>
      <c r="F26" s="394" t="str">
        <f t="shared" si="0"/>
        <v>Gerai</v>
      </c>
      <c r="G26" s="389">
        <f t="shared" si="1"/>
        <v>0</v>
      </c>
    </row>
    <row r="27" spans="1:7" x14ac:dyDescent="0.25">
      <c r="A27" s="2" t="s">
        <v>1363</v>
      </c>
      <c r="B27" s="699" t="s">
        <v>52</v>
      </c>
      <c r="C27" s="385">
        <f>VLOOKUP(B27,'7'!$B$7:$C$26,2,FALSE)</f>
        <v>0</v>
      </c>
      <c r="D27" s="385">
        <f>HLOOKUP(B27,'11'!$D$6:$W$75,4,FALSE)</f>
        <v>0</v>
      </c>
      <c r="E27" s="700"/>
      <c r="F27" s="394" t="str">
        <f t="shared" si="0"/>
        <v>Gerai</v>
      </c>
      <c r="G27" s="389">
        <f t="shared" si="1"/>
        <v>0</v>
      </c>
    </row>
    <row r="28" spans="1:7" ht="30" x14ac:dyDescent="0.25">
      <c r="A28" s="2" t="s">
        <v>1364</v>
      </c>
      <c r="B28" s="398" t="s">
        <v>140</v>
      </c>
      <c r="C28" s="186" t="str">
        <f>'6'!C9</f>
        <v>Ekonomikos augimas ir darbo vietų kūrimas kaimo vietovėse. BŽŪP projektais remiamas naujų darbo vietų kūrimas</v>
      </c>
      <c r="D28" s="384"/>
      <c r="E28" s="399"/>
      <c r="F28" s="393"/>
      <c r="G28" s="388"/>
    </row>
    <row r="29" spans="1:7" ht="90" x14ac:dyDescent="0.25">
      <c r="A29" s="2" t="s">
        <v>1366</v>
      </c>
      <c r="B29" s="699" t="s">
        <v>0</v>
      </c>
      <c r="C29" s="385" t="str">
        <f>VLOOKUP(B29,'7'!$B$7:$C$26,2,FALSE)</f>
        <v xml:space="preserve">Sveikatinimo paslaugų kokybės gerinimas  ir prieinamumo didinimas </v>
      </c>
      <c r="D29" s="385">
        <f>HLOOKUP(B29,'11'!$D$6:$W$75,20,FALSE)</f>
        <v>6.5</v>
      </c>
      <c r="E29" s="700" t="s">
        <v>1925</v>
      </c>
      <c r="F29" s="394" t="str">
        <f>IF(AND(D29&gt;0,ISBLANK(E29)),"Trūksta pagrindimo","Gerai")</f>
        <v>Gerai</v>
      </c>
      <c r="G29" s="389">
        <f t="shared" si="1"/>
        <v>229</v>
      </c>
    </row>
    <row r="30" spans="1:7" ht="90" x14ac:dyDescent="0.25">
      <c r="A30" s="2" t="s">
        <v>1367</v>
      </c>
      <c r="B30" s="699" t="s">
        <v>1</v>
      </c>
      <c r="C30" s="385" t="str">
        <f>VLOOKUP(B30,'7'!$B$7:$C$26,2,FALSE)</f>
        <v>Darnaus turizmo verslo kūrimas ir plėtra integruojant vietos kultūros ir gamtos  išteklius</v>
      </c>
      <c r="D30" s="385">
        <f>HLOOKUP(B30,'11'!$D$6:$W$75,20,FALSE)</f>
        <v>6.5</v>
      </c>
      <c r="E30" s="700" t="s">
        <v>1926</v>
      </c>
      <c r="F30" s="394" t="str">
        <f t="shared" ref="F30:F48" si="2">IF(AND(D30&gt;0,ISBLANK(E30)),"Trūksta pagrindimo","Gerai")</f>
        <v>Gerai</v>
      </c>
      <c r="G30" s="389">
        <f t="shared" si="1"/>
        <v>247</v>
      </c>
    </row>
    <row r="31" spans="1:7" ht="75" x14ac:dyDescent="0.25">
      <c r="A31" s="2" t="s">
        <v>1368</v>
      </c>
      <c r="B31" s="699" t="s">
        <v>2</v>
      </c>
      <c r="C31" s="385" t="str">
        <f>VLOOKUP(B31,'7'!$B$7:$C$26,2,FALSE)</f>
        <v>Teminių kaimų kūrimas ir  vietos produktų populiarinimas</v>
      </c>
      <c r="D31" s="385">
        <f>HLOOKUP(B31,'11'!$D$6:$W$75,20,FALSE)</f>
        <v>5</v>
      </c>
      <c r="E31" s="700" t="s">
        <v>1861</v>
      </c>
      <c r="F31" s="394" t="str">
        <f t="shared" si="2"/>
        <v>Gerai</v>
      </c>
      <c r="G31" s="389">
        <f t="shared" si="1"/>
        <v>214</v>
      </c>
    </row>
    <row r="32" spans="1:7" x14ac:dyDescent="0.25">
      <c r="A32" s="2" t="s">
        <v>1369</v>
      </c>
      <c r="B32" s="699" t="s">
        <v>3</v>
      </c>
      <c r="C32" s="385" t="str">
        <f>VLOOKUP(B32,'7'!$B$7:$C$26,2,FALSE)</f>
        <v>Įtraukios infrastruktūros vystymas taikant sumanius sprendimus</v>
      </c>
      <c r="D32" s="385">
        <f>HLOOKUP(B32,'11'!$D$6:$W$75,20,FALSE)</f>
        <v>0</v>
      </c>
      <c r="E32" s="700"/>
      <c r="F32" s="394" t="str">
        <f t="shared" si="2"/>
        <v>Gerai</v>
      </c>
      <c r="G32" s="389">
        <f t="shared" si="1"/>
        <v>0</v>
      </c>
    </row>
    <row r="33" spans="1:7" x14ac:dyDescent="0.25">
      <c r="A33" s="2" t="s">
        <v>1370</v>
      </c>
      <c r="B33" s="699" t="s">
        <v>4</v>
      </c>
      <c r="C33" s="385" t="str">
        <f>VLOOKUP(B33,'7'!$B$7:$C$26,2,FALSE)</f>
        <v>Jaunimo verslumo ir įtraukties skatinimas</v>
      </c>
      <c r="D33" s="385">
        <f>HLOOKUP(B33,'11'!$D$6:$W$75,20,FALSE)</f>
        <v>0</v>
      </c>
      <c r="E33" s="700"/>
      <c r="F33" s="394" t="str">
        <f t="shared" si="2"/>
        <v>Gerai</v>
      </c>
      <c r="G33" s="389">
        <f t="shared" si="1"/>
        <v>0</v>
      </c>
    </row>
    <row r="34" spans="1:7" x14ac:dyDescent="0.25">
      <c r="A34" s="2" t="s">
        <v>1371</v>
      </c>
      <c r="B34" s="699" t="s">
        <v>5</v>
      </c>
      <c r="C34" s="385" t="str">
        <f>VLOOKUP(B34,'7'!$B$7:$C$26,2,FALSE)</f>
        <v>Teritorinis VVG bendradarbiavimas</v>
      </c>
      <c r="D34" s="385">
        <f>HLOOKUP(B34,'11'!$D$6:$W$75,20,FALSE)</f>
        <v>0</v>
      </c>
      <c r="E34" s="700"/>
      <c r="F34" s="394" t="str">
        <f t="shared" si="2"/>
        <v>Gerai</v>
      </c>
      <c r="G34" s="389">
        <f t="shared" si="1"/>
        <v>0</v>
      </c>
    </row>
    <row r="35" spans="1:7" x14ac:dyDescent="0.25">
      <c r="A35" s="2" t="s">
        <v>1372</v>
      </c>
      <c r="B35" s="699" t="s">
        <v>6</v>
      </c>
      <c r="C35" s="385" t="str">
        <f>VLOOKUP(B35,'7'!$B$7:$C$26,2,FALSE)</f>
        <v>Tarptautinis VVG bendradarbiavimas</v>
      </c>
      <c r="D35" s="385">
        <f>HLOOKUP(B35,'11'!$D$6:$W$75,20,FALSE)</f>
        <v>0</v>
      </c>
      <c r="E35" s="700"/>
      <c r="F35" s="394" t="str">
        <f t="shared" si="2"/>
        <v>Gerai</v>
      </c>
      <c r="G35" s="389">
        <f t="shared" si="1"/>
        <v>0</v>
      </c>
    </row>
    <row r="36" spans="1:7" x14ac:dyDescent="0.25">
      <c r="A36" s="2" t="s">
        <v>1373</v>
      </c>
      <c r="B36" s="699" t="s">
        <v>7</v>
      </c>
      <c r="C36" s="385" t="str">
        <f>VLOOKUP(B36,'7'!$B$7:$C$26,2,FALSE)</f>
        <v>Įtraukios infrastruktūros vystymas taikant sumanius sprendimus</v>
      </c>
      <c r="D36" s="385">
        <f>HLOOKUP(B36,'11'!$D$6:$W$75,20,FALSE)</f>
        <v>0</v>
      </c>
      <c r="E36" s="700"/>
      <c r="F36" s="394" t="str">
        <f t="shared" si="2"/>
        <v>Gerai</v>
      </c>
      <c r="G36" s="389">
        <f t="shared" si="1"/>
        <v>0</v>
      </c>
    </row>
    <row r="37" spans="1:7" x14ac:dyDescent="0.25">
      <c r="A37" s="2" t="s">
        <v>1374</v>
      </c>
      <c r="B37" s="699" t="s">
        <v>8</v>
      </c>
      <c r="C37" s="385">
        <f>VLOOKUP(B37,'7'!$B$7:$C$26,2,FALSE)</f>
        <v>0</v>
      </c>
      <c r="D37" s="385">
        <f>HLOOKUP(B37,'11'!$D$6:$W$75,20,FALSE)</f>
        <v>0</v>
      </c>
      <c r="E37" s="700"/>
      <c r="F37" s="394" t="str">
        <f t="shared" si="2"/>
        <v>Gerai</v>
      </c>
      <c r="G37" s="389">
        <f t="shared" si="1"/>
        <v>0</v>
      </c>
    </row>
    <row r="38" spans="1:7" x14ac:dyDescent="0.25">
      <c r="A38" s="2" t="s">
        <v>1375</v>
      </c>
      <c r="B38" s="699" t="s">
        <v>9</v>
      </c>
      <c r="C38" s="385">
        <f>VLOOKUP(B38,'7'!$B$7:$C$26,2,FALSE)</f>
        <v>0</v>
      </c>
      <c r="D38" s="385">
        <f>HLOOKUP(B38,'11'!$D$6:$W$75,20,FALSE)</f>
        <v>0</v>
      </c>
      <c r="E38" s="700"/>
      <c r="F38" s="394" t="str">
        <f t="shared" si="2"/>
        <v>Gerai</v>
      </c>
      <c r="G38" s="389">
        <f t="shared" si="1"/>
        <v>0</v>
      </c>
    </row>
    <row r="39" spans="1:7" x14ac:dyDescent="0.25">
      <c r="A39" s="2" t="s">
        <v>1376</v>
      </c>
      <c r="B39" s="699" t="s">
        <v>43</v>
      </c>
      <c r="C39" s="385">
        <f>VLOOKUP(B39,'7'!$B$7:$C$26,2,FALSE)</f>
        <v>0</v>
      </c>
      <c r="D39" s="385">
        <f>HLOOKUP(B39,'11'!$D$6:$W$75,20,FALSE)</f>
        <v>0</v>
      </c>
      <c r="E39" s="700"/>
      <c r="F39" s="394" t="str">
        <f t="shared" si="2"/>
        <v>Gerai</v>
      </c>
      <c r="G39" s="389">
        <f t="shared" si="1"/>
        <v>0</v>
      </c>
    </row>
    <row r="40" spans="1:7" x14ac:dyDescent="0.25">
      <c r="A40" s="2" t="s">
        <v>1377</v>
      </c>
      <c r="B40" s="699" t="s">
        <v>44</v>
      </c>
      <c r="C40" s="385">
        <f>VLOOKUP(B40,'7'!$B$7:$C$26,2,FALSE)</f>
        <v>0</v>
      </c>
      <c r="D40" s="385">
        <f>HLOOKUP(B40,'11'!$D$6:$W$75,20,FALSE)</f>
        <v>0</v>
      </c>
      <c r="E40" s="700"/>
      <c r="F40" s="394" t="str">
        <f t="shared" si="2"/>
        <v>Gerai</v>
      </c>
      <c r="G40" s="389">
        <f t="shared" si="1"/>
        <v>0</v>
      </c>
    </row>
    <row r="41" spans="1:7" x14ac:dyDescent="0.25">
      <c r="A41" s="2" t="s">
        <v>1378</v>
      </c>
      <c r="B41" s="699" t="s">
        <v>45</v>
      </c>
      <c r="C41" s="385">
        <f>VLOOKUP(B41,'7'!$B$7:$C$26,2,FALSE)</f>
        <v>0</v>
      </c>
      <c r="D41" s="385">
        <f>HLOOKUP(B41,'11'!$D$6:$W$75,20,FALSE)</f>
        <v>0</v>
      </c>
      <c r="E41" s="700"/>
      <c r="F41" s="394" t="str">
        <f t="shared" si="2"/>
        <v>Gerai</v>
      </c>
      <c r="G41" s="389">
        <f t="shared" si="1"/>
        <v>0</v>
      </c>
    </row>
    <row r="42" spans="1:7" x14ac:dyDescent="0.25">
      <c r="A42" s="2" t="s">
        <v>1379</v>
      </c>
      <c r="B42" s="699" t="s">
        <v>46</v>
      </c>
      <c r="C42" s="385">
        <f>VLOOKUP(B42,'7'!$B$7:$C$26,2,FALSE)</f>
        <v>0</v>
      </c>
      <c r="D42" s="385">
        <f>HLOOKUP(B42,'11'!$D$6:$W$75,20,FALSE)</f>
        <v>0</v>
      </c>
      <c r="E42" s="700"/>
      <c r="F42" s="394" t="str">
        <f t="shared" si="2"/>
        <v>Gerai</v>
      </c>
      <c r="G42" s="389">
        <f t="shared" si="1"/>
        <v>0</v>
      </c>
    </row>
    <row r="43" spans="1:7" x14ac:dyDescent="0.25">
      <c r="A43" s="2" t="s">
        <v>1380</v>
      </c>
      <c r="B43" s="699" t="s">
        <v>47</v>
      </c>
      <c r="C43" s="385">
        <f>VLOOKUP(B43,'7'!$B$7:$C$26,2,FALSE)</f>
        <v>0</v>
      </c>
      <c r="D43" s="385">
        <f>HLOOKUP(B43,'11'!$D$6:$W$75,20,FALSE)</f>
        <v>0</v>
      </c>
      <c r="E43" s="700"/>
      <c r="F43" s="394" t="str">
        <f t="shared" si="2"/>
        <v>Gerai</v>
      </c>
      <c r="G43" s="389">
        <f t="shared" si="1"/>
        <v>0</v>
      </c>
    </row>
    <row r="44" spans="1:7" x14ac:dyDescent="0.25">
      <c r="A44" s="2" t="s">
        <v>1381</v>
      </c>
      <c r="B44" s="699" t="s">
        <v>48</v>
      </c>
      <c r="C44" s="385">
        <f>VLOOKUP(B44,'7'!$B$7:$C$26,2,FALSE)</f>
        <v>0</v>
      </c>
      <c r="D44" s="385">
        <f>HLOOKUP(B44,'11'!$D$6:$W$75,20,FALSE)</f>
        <v>0</v>
      </c>
      <c r="E44" s="700"/>
      <c r="F44" s="394" t="str">
        <f t="shared" si="2"/>
        <v>Gerai</v>
      </c>
      <c r="G44" s="389">
        <f t="shared" si="1"/>
        <v>0</v>
      </c>
    </row>
    <row r="45" spans="1:7" x14ac:dyDescent="0.25">
      <c r="A45" s="2" t="s">
        <v>1382</v>
      </c>
      <c r="B45" s="699" t="s">
        <v>49</v>
      </c>
      <c r="C45" s="385">
        <f>VLOOKUP(B45,'7'!$B$7:$C$26,2,FALSE)</f>
        <v>0</v>
      </c>
      <c r="D45" s="385">
        <f>HLOOKUP(B45,'11'!$D$6:$W$75,20,FALSE)</f>
        <v>0</v>
      </c>
      <c r="E45" s="700"/>
      <c r="F45" s="394" t="str">
        <f t="shared" si="2"/>
        <v>Gerai</v>
      </c>
      <c r="G45" s="389">
        <f t="shared" si="1"/>
        <v>0</v>
      </c>
    </row>
    <row r="46" spans="1:7" x14ac:dyDescent="0.25">
      <c r="A46" s="2" t="s">
        <v>1383</v>
      </c>
      <c r="B46" s="699" t="s">
        <v>50</v>
      </c>
      <c r="C46" s="385">
        <f>VLOOKUP(B46,'7'!$B$7:$C$26,2,FALSE)</f>
        <v>0</v>
      </c>
      <c r="D46" s="385">
        <f>HLOOKUP(B46,'11'!$D$6:$W$75,20,FALSE)</f>
        <v>0</v>
      </c>
      <c r="E46" s="700"/>
      <c r="F46" s="394" t="str">
        <f t="shared" si="2"/>
        <v>Gerai</v>
      </c>
      <c r="G46" s="389">
        <f t="shared" si="1"/>
        <v>0</v>
      </c>
    </row>
    <row r="47" spans="1:7" x14ac:dyDescent="0.25">
      <c r="A47" s="2" t="s">
        <v>1384</v>
      </c>
      <c r="B47" s="699" t="s">
        <v>51</v>
      </c>
      <c r="C47" s="385">
        <f>VLOOKUP(B47,'7'!$B$7:$C$26,2,FALSE)</f>
        <v>0</v>
      </c>
      <c r="D47" s="385">
        <f>HLOOKUP(B47,'11'!$D$6:$W$75,20,FALSE)</f>
        <v>0</v>
      </c>
      <c r="E47" s="700"/>
      <c r="F47" s="394" t="str">
        <f t="shared" si="2"/>
        <v>Gerai</v>
      </c>
      <c r="G47" s="389">
        <f t="shared" si="1"/>
        <v>0</v>
      </c>
    </row>
    <row r="48" spans="1:7" x14ac:dyDescent="0.25">
      <c r="A48" s="2" t="s">
        <v>1385</v>
      </c>
      <c r="B48" s="699" t="s">
        <v>52</v>
      </c>
      <c r="C48" s="385">
        <f>VLOOKUP(B48,'7'!$B$7:$C$26,2,FALSE)</f>
        <v>0</v>
      </c>
      <c r="D48" s="385">
        <f>HLOOKUP(B48,'11'!$D$6:$W$75,20,FALSE)</f>
        <v>0</v>
      </c>
      <c r="E48" s="700"/>
      <c r="F48" s="394" t="str">
        <f t="shared" si="2"/>
        <v>Gerai</v>
      </c>
      <c r="G48" s="389">
        <f t="shared" si="1"/>
        <v>0</v>
      </c>
    </row>
    <row r="49" spans="1:7" ht="45" x14ac:dyDescent="0.25">
      <c r="A49" s="2" t="s">
        <v>1386</v>
      </c>
      <c r="B49" s="398" t="s">
        <v>141</v>
      </c>
      <c r="C49" s="186" t="str">
        <f>'6'!C10</f>
        <v>Kaimo ekonomikos plėtojimas. Kaimo verslo įmonių, įskaitant bioekonomikos įmones, kuriamų naudojantis pagal BŽŪP skiriama parama, skaičius</v>
      </c>
      <c r="D49" s="384"/>
      <c r="E49" s="399"/>
      <c r="F49" s="393"/>
      <c r="G49" s="388"/>
    </row>
    <row r="50" spans="1:7" ht="75" x14ac:dyDescent="0.25">
      <c r="A50" s="2" t="s">
        <v>1387</v>
      </c>
      <c r="B50" s="699" t="s">
        <v>0</v>
      </c>
      <c r="C50" s="385" t="str">
        <f>VLOOKUP(B50,'7'!$B$7:$C$26,2,FALSE)</f>
        <v xml:space="preserve">Sveikatinimo paslaugų kokybės gerinimas  ir prieinamumo didinimas </v>
      </c>
      <c r="D50" s="385">
        <f>HLOOKUP(B50,'11'!$D$6:$W$75,38,FALSE)</f>
        <v>4</v>
      </c>
      <c r="E50" s="700" t="s">
        <v>1922</v>
      </c>
      <c r="F50" s="394" t="str">
        <f>IF(AND(D50&gt;0,ISBLANK(E50)),"Trūksta pagrindimo","Gerai")</f>
        <v>Gerai</v>
      </c>
      <c r="G50" s="389">
        <f t="shared" si="1"/>
        <v>255</v>
      </c>
    </row>
    <row r="51" spans="1:7" ht="75" x14ac:dyDescent="0.25">
      <c r="A51" s="2" t="s">
        <v>1388</v>
      </c>
      <c r="B51" s="699" t="s">
        <v>1</v>
      </c>
      <c r="C51" s="385" t="str">
        <f>VLOOKUP(B51,'7'!$B$7:$C$26,2,FALSE)</f>
        <v>Darnaus turizmo verslo kūrimas ir plėtra integruojant vietos kultūros ir gamtos  išteklius</v>
      </c>
      <c r="D51" s="385">
        <f>HLOOKUP(B51,'11'!$D$6:$W$75,38,FALSE)</f>
        <v>4</v>
      </c>
      <c r="E51" s="700" t="s">
        <v>1927</v>
      </c>
      <c r="F51" s="394" t="str">
        <f t="shared" ref="F51:F69" si="3">IF(AND(D51&gt;0,ISBLANK(E51)),"Trūksta pagrindimo","Gerai")</f>
        <v>Gerai</v>
      </c>
      <c r="G51" s="389">
        <f t="shared" si="1"/>
        <v>241</v>
      </c>
    </row>
    <row r="52" spans="1:7" ht="75" x14ac:dyDescent="0.25">
      <c r="A52" s="2" t="s">
        <v>1389</v>
      </c>
      <c r="B52" s="699" t="s">
        <v>2</v>
      </c>
      <c r="C52" s="385" t="str">
        <f>VLOOKUP(B52,'7'!$B$7:$C$26,2,FALSE)</f>
        <v>Teminių kaimų kūrimas ir  vietos produktų populiarinimas</v>
      </c>
      <c r="D52" s="385">
        <f>HLOOKUP(B52,'11'!$D$6:$W$75,38,FALSE)</f>
        <v>5</v>
      </c>
      <c r="E52" s="700" t="s">
        <v>1898</v>
      </c>
      <c r="F52" s="394" t="str">
        <f t="shared" si="3"/>
        <v>Gerai</v>
      </c>
      <c r="G52" s="389">
        <f t="shared" si="1"/>
        <v>241</v>
      </c>
    </row>
    <row r="53" spans="1:7" ht="75" x14ac:dyDescent="0.25">
      <c r="A53" s="2" t="s">
        <v>1390</v>
      </c>
      <c r="B53" s="699" t="s">
        <v>3</v>
      </c>
      <c r="C53" s="385" t="str">
        <f>VLOOKUP(B53,'7'!$B$7:$C$26,2,FALSE)</f>
        <v>Įtraukios infrastruktūros vystymas taikant sumanius sprendimus</v>
      </c>
      <c r="D53" s="385">
        <f>HLOOKUP(B53,'11'!$D$6:$W$75,38,FALSE)</f>
        <v>0</v>
      </c>
      <c r="E53" s="700" t="s">
        <v>1858</v>
      </c>
      <c r="F53" s="394" t="str">
        <f t="shared" si="3"/>
        <v>Gerai</v>
      </c>
      <c r="G53" s="389">
        <f t="shared" si="1"/>
        <v>245</v>
      </c>
    </row>
    <row r="54" spans="1:7" x14ac:dyDescent="0.25">
      <c r="A54" s="2" t="s">
        <v>1391</v>
      </c>
      <c r="B54" s="699" t="s">
        <v>4</v>
      </c>
      <c r="C54" s="385" t="str">
        <f>VLOOKUP(B54,'7'!$B$7:$C$26,2,FALSE)</f>
        <v>Jaunimo verslumo ir įtraukties skatinimas</v>
      </c>
      <c r="D54" s="385">
        <f>HLOOKUP(B54,'11'!$D$6:$W$75,38,FALSE)</f>
        <v>0</v>
      </c>
      <c r="E54" s="700"/>
      <c r="F54" s="394" t="str">
        <f t="shared" si="3"/>
        <v>Gerai</v>
      </c>
      <c r="G54" s="389">
        <f t="shared" si="1"/>
        <v>0</v>
      </c>
    </row>
    <row r="55" spans="1:7" x14ac:dyDescent="0.25">
      <c r="A55" s="2" t="s">
        <v>1392</v>
      </c>
      <c r="B55" s="699" t="s">
        <v>5</v>
      </c>
      <c r="C55" s="385" t="str">
        <f>VLOOKUP(B55,'7'!$B$7:$C$26,2,FALSE)</f>
        <v>Teritorinis VVG bendradarbiavimas</v>
      </c>
      <c r="D55" s="385">
        <f>HLOOKUP(B55,'11'!$D$6:$W$75,38,FALSE)</f>
        <v>0</v>
      </c>
      <c r="E55" s="700"/>
      <c r="F55" s="394" t="str">
        <f t="shared" si="3"/>
        <v>Gerai</v>
      </c>
      <c r="G55" s="389">
        <f t="shared" si="1"/>
        <v>0</v>
      </c>
    </row>
    <row r="56" spans="1:7" x14ac:dyDescent="0.25">
      <c r="A56" s="2" t="s">
        <v>1393</v>
      </c>
      <c r="B56" s="699" t="s">
        <v>6</v>
      </c>
      <c r="C56" s="385" t="str">
        <f>VLOOKUP(B56,'7'!$B$7:$C$26,2,FALSE)</f>
        <v>Tarptautinis VVG bendradarbiavimas</v>
      </c>
      <c r="D56" s="385">
        <f>HLOOKUP(B56,'11'!$D$6:$W$75,38,FALSE)</f>
        <v>0</v>
      </c>
      <c r="E56" s="700"/>
      <c r="F56" s="394" t="str">
        <f t="shared" si="3"/>
        <v>Gerai</v>
      </c>
      <c r="G56" s="389">
        <f t="shared" si="1"/>
        <v>0</v>
      </c>
    </row>
    <row r="57" spans="1:7" x14ac:dyDescent="0.25">
      <c r="A57" s="2" t="s">
        <v>1394</v>
      </c>
      <c r="B57" s="699" t="s">
        <v>7</v>
      </c>
      <c r="C57" s="385" t="str">
        <f>VLOOKUP(B57,'7'!$B$7:$C$26,2,FALSE)</f>
        <v>Įtraukios infrastruktūros vystymas taikant sumanius sprendimus</v>
      </c>
      <c r="D57" s="385">
        <f>HLOOKUP(B57,'11'!$D$6:$W$75,38,FALSE)</f>
        <v>0</v>
      </c>
      <c r="E57" s="700"/>
      <c r="F57" s="394" t="str">
        <f t="shared" si="3"/>
        <v>Gerai</v>
      </c>
      <c r="G57" s="389">
        <f t="shared" si="1"/>
        <v>0</v>
      </c>
    </row>
    <row r="58" spans="1:7" x14ac:dyDescent="0.25">
      <c r="A58" s="2" t="s">
        <v>1395</v>
      </c>
      <c r="B58" s="699" t="s">
        <v>8</v>
      </c>
      <c r="C58" s="385">
        <f>VLOOKUP(B58,'7'!$B$7:$C$26,2,FALSE)</f>
        <v>0</v>
      </c>
      <c r="D58" s="385">
        <f>HLOOKUP(B58,'11'!$D$6:$W$75,38,FALSE)</f>
        <v>0</v>
      </c>
      <c r="E58" s="700"/>
      <c r="F58" s="394" t="str">
        <f t="shared" si="3"/>
        <v>Gerai</v>
      </c>
      <c r="G58" s="389">
        <f t="shared" si="1"/>
        <v>0</v>
      </c>
    </row>
    <row r="59" spans="1:7" x14ac:dyDescent="0.25">
      <c r="A59" s="2" t="s">
        <v>1396</v>
      </c>
      <c r="B59" s="699" t="s">
        <v>9</v>
      </c>
      <c r="C59" s="385">
        <f>VLOOKUP(B59,'7'!$B$7:$C$26,2,FALSE)</f>
        <v>0</v>
      </c>
      <c r="D59" s="385">
        <f>HLOOKUP(B59,'11'!$D$6:$W$75,38,FALSE)</f>
        <v>0</v>
      </c>
      <c r="E59" s="700"/>
      <c r="F59" s="394" t="str">
        <f t="shared" si="3"/>
        <v>Gerai</v>
      </c>
      <c r="G59" s="389">
        <f t="shared" si="1"/>
        <v>0</v>
      </c>
    </row>
    <row r="60" spans="1:7" x14ac:dyDescent="0.25">
      <c r="A60" s="2" t="s">
        <v>1397</v>
      </c>
      <c r="B60" s="699" t="s">
        <v>43</v>
      </c>
      <c r="C60" s="385">
        <f>VLOOKUP(B60,'7'!$B$7:$C$26,2,FALSE)</f>
        <v>0</v>
      </c>
      <c r="D60" s="385">
        <f>HLOOKUP(B60,'11'!$D$6:$W$75,38,FALSE)</f>
        <v>0</v>
      </c>
      <c r="E60" s="700"/>
      <c r="F60" s="394" t="str">
        <f t="shared" si="3"/>
        <v>Gerai</v>
      </c>
      <c r="G60" s="389">
        <f t="shared" si="1"/>
        <v>0</v>
      </c>
    </row>
    <row r="61" spans="1:7" x14ac:dyDescent="0.25">
      <c r="A61" s="2" t="s">
        <v>1398</v>
      </c>
      <c r="B61" s="699" t="s">
        <v>44</v>
      </c>
      <c r="C61" s="385">
        <f>VLOOKUP(B61,'7'!$B$7:$C$26,2,FALSE)</f>
        <v>0</v>
      </c>
      <c r="D61" s="385">
        <f>HLOOKUP(B61,'11'!$D$6:$W$75,38,FALSE)</f>
        <v>0</v>
      </c>
      <c r="E61" s="700"/>
      <c r="F61" s="394" t="str">
        <f t="shared" si="3"/>
        <v>Gerai</v>
      </c>
      <c r="G61" s="389">
        <f t="shared" si="1"/>
        <v>0</v>
      </c>
    </row>
    <row r="62" spans="1:7" x14ac:dyDescent="0.25">
      <c r="A62" s="2" t="s">
        <v>1399</v>
      </c>
      <c r="B62" s="699" t="s">
        <v>45</v>
      </c>
      <c r="C62" s="385">
        <f>VLOOKUP(B62,'7'!$B$7:$C$26,2,FALSE)</f>
        <v>0</v>
      </c>
      <c r="D62" s="385">
        <f>HLOOKUP(B62,'11'!$D$6:$W$75,38,FALSE)</f>
        <v>0</v>
      </c>
      <c r="E62" s="700"/>
      <c r="F62" s="394" t="str">
        <f t="shared" si="3"/>
        <v>Gerai</v>
      </c>
      <c r="G62" s="389">
        <f t="shared" si="1"/>
        <v>0</v>
      </c>
    </row>
    <row r="63" spans="1:7" x14ac:dyDescent="0.25">
      <c r="A63" s="2" t="s">
        <v>1400</v>
      </c>
      <c r="B63" s="699" t="s">
        <v>46</v>
      </c>
      <c r="C63" s="385">
        <f>VLOOKUP(B63,'7'!$B$7:$C$26,2,FALSE)</f>
        <v>0</v>
      </c>
      <c r="D63" s="385">
        <f>HLOOKUP(B63,'11'!$D$6:$W$75,38,FALSE)</f>
        <v>0</v>
      </c>
      <c r="E63" s="700"/>
      <c r="F63" s="394" t="str">
        <f t="shared" si="3"/>
        <v>Gerai</v>
      </c>
      <c r="G63" s="389">
        <f t="shared" si="1"/>
        <v>0</v>
      </c>
    </row>
    <row r="64" spans="1:7" x14ac:dyDescent="0.25">
      <c r="A64" s="2" t="s">
        <v>1401</v>
      </c>
      <c r="B64" s="699" t="s">
        <v>47</v>
      </c>
      <c r="C64" s="385">
        <f>VLOOKUP(B64,'7'!$B$7:$C$26,2,FALSE)</f>
        <v>0</v>
      </c>
      <c r="D64" s="385">
        <f>HLOOKUP(B64,'11'!$D$6:$W$75,38,FALSE)</f>
        <v>0</v>
      </c>
      <c r="E64" s="700"/>
      <c r="F64" s="394" t="str">
        <f t="shared" si="3"/>
        <v>Gerai</v>
      </c>
      <c r="G64" s="389">
        <f t="shared" si="1"/>
        <v>0</v>
      </c>
    </row>
    <row r="65" spans="1:7" x14ac:dyDescent="0.25">
      <c r="A65" s="2" t="s">
        <v>1402</v>
      </c>
      <c r="B65" s="699" t="s">
        <v>48</v>
      </c>
      <c r="C65" s="385">
        <f>VLOOKUP(B65,'7'!$B$7:$C$26,2,FALSE)</f>
        <v>0</v>
      </c>
      <c r="D65" s="385">
        <f>HLOOKUP(B65,'11'!$D$6:$W$75,38,FALSE)</f>
        <v>0</v>
      </c>
      <c r="E65" s="700"/>
      <c r="F65" s="394" t="str">
        <f t="shared" si="3"/>
        <v>Gerai</v>
      </c>
      <c r="G65" s="389">
        <f t="shared" si="1"/>
        <v>0</v>
      </c>
    </row>
    <row r="66" spans="1:7" x14ac:dyDescent="0.25">
      <c r="A66" s="2" t="s">
        <v>1403</v>
      </c>
      <c r="B66" s="699" t="s">
        <v>49</v>
      </c>
      <c r="C66" s="385">
        <f>VLOOKUP(B66,'7'!$B$7:$C$26,2,FALSE)</f>
        <v>0</v>
      </c>
      <c r="D66" s="385">
        <f>HLOOKUP(B66,'11'!$D$6:$W$75,38,FALSE)</f>
        <v>0</v>
      </c>
      <c r="E66" s="700"/>
      <c r="F66" s="394" t="str">
        <f t="shared" si="3"/>
        <v>Gerai</v>
      </c>
      <c r="G66" s="389">
        <f t="shared" si="1"/>
        <v>0</v>
      </c>
    </row>
    <row r="67" spans="1:7" x14ac:dyDescent="0.25">
      <c r="A67" s="2" t="s">
        <v>1404</v>
      </c>
      <c r="B67" s="699" t="s">
        <v>50</v>
      </c>
      <c r="C67" s="385">
        <f>VLOOKUP(B67,'7'!$B$7:$C$26,2,FALSE)</f>
        <v>0</v>
      </c>
      <c r="D67" s="385">
        <f>HLOOKUP(B67,'11'!$D$6:$W$75,38,FALSE)</f>
        <v>0</v>
      </c>
      <c r="E67" s="700"/>
      <c r="F67" s="394" t="str">
        <f t="shared" si="3"/>
        <v>Gerai</v>
      </c>
      <c r="G67" s="389">
        <f t="shared" si="1"/>
        <v>0</v>
      </c>
    </row>
    <row r="68" spans="1:7" x14ac:dyDescent="0.25">
      <c r="A68" s="2" t="s">
        <v>1405</v>
      </c>
      <c r="B68" s="699" t="s">
        <v>51</v>
      </c>
      <c r="C68" s="385">
        <f>VLOOKUP(B68,'7'!$B$7:$C$26,2,FALSE)</f>
        <v>0</v>
      </c>
      <c r="D68" s="385">
        <f>HLOOKUP(B68,'11'!$D$6:$W$75,38,FALSE)</f>
        <v>0</v>
      </c>
      <c r="E68" s="700"/>
      <c r="F68" s="394" t="str">
        <f t="shared" si="3"/>
        <v>Gerai</v>
      </c>
      <c r="G68" s="389">
        <f t="shared" si="1"/>
        <v>0</v>
      </c>
    </row>
    <row r="69" spans="1:7" x14ac:dyDescent="0.25">
      <c r="A69" s="2" t="s">
        <v>1406</v>
      </c>
      <c r="B69" s="699" t="s">
        <v>52</v>
      </c>
      <c r="C69" s="385">
        <f>VLOOKUP(B69,'7'!$B$7:$C$26,2,FALSE)</f>
        <v>0</v>
      </c>
      <c r="D69" s="385">
        <f>HLOOKUP(B69,'11'!$D$6:$W$75,38,FALSE)</f>
        <v>0</v>
      </c>
      <c r="E69" s="700"/>
      <c r="F69" s="394" t="str">
        <f t="shared" si="3"/>
        <v>Gerai</v>
      </c>
      <c r="G69" s="389">
        <f t="shared" si="1"/>
        <v>0</v>
      </c>
    </row>
    <row r="70" spans="1:7" ht="45" x14ac:dyDescent="0.25">
      <c r="A70" s="2" t="s">
        <v>1407</v>
      </c>
      <c r="B70" s="398" t="s">
        <v>154</v>
      </c>
      <c r="C70" s="186" t="str">
        <f>'6'!C11</f>
        <v>Europos kaimo tinklų kūrimas. Kaimo gyventojų, kuriems, naudojantis BŽŪP parama, sudarytos palankesnės sąlygos naudotis paslaugomis ir infrastruktūra, skaičius</v>
      </c>
      <c r="D70" s="384"/>
      <c r="E70" s="399"/>
      <c r="F70" s="393"/>
      <c r="G70" s="388"/>
    </row>
    <row r="71" spans="1:7" x14ac:dyDescent="0.25">
      <c r="A71" s="2" t="s">
        <v>1408</v>
      </c>
      <c r="B71" s="699" t="s">
        <v>0</v>
      </c>
      <c r="C71" s="385" t="str">
        <f>VLOOKUP(B71,'7'!$B$7:$C$26,2,FALSE)</f>
        <v xml:space="preserve">Sveikatinimo paslaugų kokybės gerinimas  ir prieinamumo didinimas </v>
      </c>
      <c r="D71" s="385">
        <f>HLOOKUP(B71,'11'!$D$6:$W$75,54,FALSE)</f>
        <v>0</v>
      </c>
      <c r="E71" s="700"/>
      <c r="F71" s="394" t="str">
        <f>IF(AND(D71&gt;0,ISBLANK(E71)),"Trūksta pagrindimo","Gerai")</f>
        <v>Gerai</v>
      </c>
      <c r="G71" s="389">
        <f t="shared" si="1"/>
        <v>0</v>
      </c>
    </row>
    <row r="72" spans="1:7" ht="75" x14ac:dyDescent="0.25">
      <c r="A72" s="2" t="s">
        <v>1409</v>
      </c>
      <c r="B72" s="699" t="s">
        <v>1</v>
      </c>
      <c r="C72" s="385" t="str">
        <f>VLOOKUP(B72,'7'!$B$7:$C$26,2,FALSE)</f>
        <v>Darnaus turizmo verslo kūrimas ir plėtra integruojant vietos kultūros ir gamtos  išteklius</v>
      </c>
      <c r="D72" s="385">
        <f>HLOOKUP(B72,'11'!$D$6:$W$75,54,FALSE)</f>
        <v>2244</v>
      </c>
      <c r="E72" s="700" t="s">
        <v>1881</v>
      </c>
      <c r="F72" s="394" t="str">
        <f t="shared" ref="F72:F90" si="4">IF(AND(D72&gt;0,ISBLANK(E72)),"Trūksta pagrindimo","Gerai")</f>
        <v>Gerai</v>
      </c>
      <c r="G72" s="389">
        <f t="shared" si="1"/>
        <v>254</v>
      </c>
    </row>
    <row r="73" spans="1:7" ht="75" x14ac:dyDescent="0.25">
      <c r="A73" s="2" t="s">
        <v>1410</v>
      </c>
      <c r="B73" s="699" t="s">
        <v>2</v>
      </c>
      <c r="C73" s="385" t="str">
        <f>VLOOKUP(B73,'7'!$B$7:$C$26,2,FALSE)</f>
        <v>Teminių kaimų kūrimas ir  vietos produktų populiarinimas</v>
      </c>
      <c r="D73" s="385">
        <f>HLOOKUP(B73,'11'!$D$6:$W$75,54,FALSE)</f>
        <v>1250</v>
      </c>
      <c r="E73" s="700" t="s">
        <v>1885</v>
      </c>
      <c r="F73" s="394" t="str">
        <f t="shared" si="4"/>
        <v>Gerai</v>
      </c>
      <c r="G73" s="389">
        <f t="shared" ref="G73:G111" si="5">LEN(E73)</f>
        <v>229</v>
      </c>
    </row>
    <row r="74" spans="1:7" ht="90" x14ac:dyDescent="0.25">
      <c r="A74" s="2" t="s">
        <v>1411</v>
      </c>
      <c r="B74" s="699" t="s">
        <v>3</v>
      </c>
      <c r="C74" s="385" t="str">
        <f>VLOOKUP(B74,'7'!$B$7:$C$26,2,FALSE)</f>
        <v>Įtraukios infrastruktūros vystymas taikant sumanius sprendimus</v>
      </c>
      <c r="D74" s="385">
        <f>HLOOKUP(B74,'11'!$D$6:$W$75,54,FALSE)</f>
        <v>0</v>
      </c>
      <c r="E74" s="700" t="s">
        <v>1906</v>
      </c>
      <c r="F74" s="394" t="str">
        <f t="shared" si="4"/>
        <v>Gerai</v>
      </c>
      <c r="G74" s="389">
        <f t="shared" si="5"/>
        <v>271</v>
      </c>
    </row>
    <row r="75" spans="1:7" x14ac:dyDescent="0.25">
      <c r="A75" s="2" t="s">
        <v>1412</v>
      </c>
      <c r="B75" s="699" t="s">
        <v>4</v>
      </c>
      <c r="C75" s="385" t="str">
        <f>VLOOKUP(B75,'7'!$B$7:$C$26,2,FALSE)</f>
        <v>Jaunimo verslumo ir įtraukties skatinimas</v>
      </c>
      <c r="D75" s="385">
        <f>HLOOKUP(B75,'11'!$D$6:$W$75,54,FALSE)</f>
        <v>0</v>
      </c>
      <c r="E75" s="700"/>
      <c r="F75" s="394" t="str">
        <f t="shared" si="4"/>
        <v>Gerai</v>
      </c>
      <c r="G75" s="389">
        <f t="shared" si="5"/>
        <v>0</v>
      </c>
    </row>
    <row r="76" spans="1:7" x14ac:dyDescent="0.25">
      <c r="A76" s="2" t="s">
        <v>1413</v>
      </c>
      <c r="B76" s="699" t="s">
        <v>5</v>
      </c>
      <c r="C76" s="385" t="str">
        <f>VLOOKUP(B76,'7'!$B$7:$C$26,2,FALSE)</f>
        <v>Teritorinis VVG bendradarbiavimas</v>
      </c>
      <c r="D76" s="385">
        <f>HLOOKUP(B76,'11'!$D$6:$W$75,54,FALSE)</f>
        <v>0</v>
      </c>
      <c r="E76" s="700"/>
      <c r="F76" s="394" t="str">
        <f t="shared" si="4"/>
        <v>Gerai</v>
      </c>
      <c r="G76" s="389">
        <f t="shared" si="5"/>
        <v>0</v>
      </c>
    </row>
    <row r="77" spans="1:7" x14ac:dyDescent="0.25">
      <c r="A77" s="2" t="s">
        <v>1414</v>
      </c>
      <c r="B77" s="699" t="s">
        <v>6</v>
      </c>
      <c r="C77" s="385" t="str">
        <f>VLOOKUP(B77,'7'!$B$7:$C$26,2,FALSE)</f>
        <v>Tarptautinis VVG bendradarbiavimas</v>
      </c>
      <c r="D77" s="385">
        <f>HLOOKUP(B77,'11'!$D$6:$W$75,54,FALSE)</f>
        <v>0</v>
      </c>
      <c r="E77" s="700"/>
      <c r="F77" s="394" t="str">
        <f t="shared" si="4"/>
        <v>Gerai</v>
      </c>
      <c r="G77" s="389">
        <f t="shared" si="5"/>
        <v>0</v>
      </c>
    </row>
    <row r="78" spans="1:7" ht="90" x14ac:dyDescent="0.25">
      <c r="A78" s="2" t="s">
        <v>1415</v>
      </c>
      <c r="B78" s="699" t="s">
        <v>7</v>
      </c>
      <c r="C78" s="385" t="str">
        <f>VLOOKUP(B78,'7'!$B$7:$C$26,2,FALSE)</f>
        <v>Įtraukios infrastruktūros vystymas taikant sumanius sprendimus</v>
      </c>
      <c r="D78" s="385">
        <f>HLOOKUP(B78,'11'!$D$6:$W$75,54,FALSE)</f>
        <v>1496</v>
      </c>
      <c r="E78" s="700" t="s">
        <v>1906</v>
      </c>
      <c r="F78" s="394" t="str">
        <f t="shared" si="4"/>
        <v>Gerai</v>
      </c>
      <c r="G78" s="389">
        <f t="shared" si="5"/>
        <v>271</v>
      </c>
    </row>
    <row r="79" spans="1:7" x14ac:dyDescent="0.25">
      <c r="A79" s="2" t="s">
        <v>1416</v>
      </c>
      <c r="B79" s="699" t="s">
        <v>8</v>
      </c>
      <c r="C79" s="385">
        <f>VLOOKUP(B79,'7'!$B$7:$C$26,2,FALSE)</f>
        <v>0</v>
      </c>
      <c r="D79" s="385">
        <f>HLOOKUP(B79,'11'!$D$6:$W$75,54,FALSE)</f>
        <v>0</v>
      </c>
      <c r="E79" s="700"/>
      <c r="F79" s="394" t="str">
        <f t="shared" si="4"/>
        <v>Gerai</v>
      </c>
      <c r="G79" s="389">
        <f t="shared" si="5"/>
        <v>0</v>
      </c>
    </row>
    <row r="80" spans="1:7" x14ac:dyDescent="0.25">
      <c r="A80" s="2" t="s">
        <v>1417</v>
      </c>
      <c r="B80" s="699" t="s">
        <v>9</v>
      </c>
      <c r="C80" s="385">
        <f>VLOOKUP(B80,'7'!$B$7:$C$26,2,FALSE)</f>
        <v>0</v>
      </c>
      <c r="D80" s="385">
        <f>HLOOKUP(B80,'11'!$D$6:$W$75,54,FALSE)</f>
        <v>0</v>
      </c>
      <c r="E80" s="700"/>
      <c r="F80" s="394" t="str">
        <f t="shared" si="4"/>
        <v>Gerai</v>
      </c>
      <c r="G80" s="389">
        <f t="shared" si="5"/>
        <v>0</v>
      </c>
    </row>
    <row r="81" spans="1:7" x14ac:dyDescent="0.25">
      <c r="A81" s="2" t="s">
        <v>1418</v>
      </c>
      <c r="B81" s="699" t="s">
        <v>43</v>
      </c>
      <c r="C81" s="385">
        <f>VLOOKUP(B81,'7'!$B$7:$C$26,2,FALSE)</f>
        <v>0</v>
      </c>
      <c r="D81" s="385">
        <f>HLOOKUP(B81,'11'!$D$6:$W$75,54,FALSE)</f>
        <v>0</v>
      </c>
      <c r="E81" s="700"/>
      <c r="F81" s="394" t="str">
        <f t="shared" si="4"/>
        <v>Gerai</v>
      </c>
      <c r="G81" s="389">
        <f t="shared" si="5"/>
        <v>0</v>
      </c>
    </row>
    <row r="82" spans="1:7" x14ac:dyDescent="0.25">
      <c r="A82" s="2" t="s">
        <v>1419</v>
      </c>
      <c r="B82" s="699" t="s">
        <v>44</v>
      </c>
      <c r="C82" s="385">
        <f>VLOOKUP(B82,'7'!$B$7:$C$26,2,FALSE)</f>
        <v>0</v>
      </c>
      <c r="D82" s="385">
        <f>HLOOKUP(B82,'11'!$D$6:$W$75,54,FALSE)</f>
        <v>0</v>
      </c>
      <c r="E82" s="700"/>
      <c r="F82" s="394" t="str">
        <f t="shared" si="4"/>
        <v>Gerai</v>
      </c>
      <c r="G82" s="389">
        <f t="shared" si="5"/>
        <v>0</v>
      </c>
    </row>
    <row r="83" spans="1:7" x14ac:dyDescent="0.25">
      <c r="A83" s="2" t="s">
        <v>1420</v>
      </c>
      <c r="B83" s="699" t="s">
        <v>45</v>
      </c>
      <c r="C83" s="385">
        <f>VLOOKUP(B83,'7'!$B$7:$C$26,2,FALSE)</f>
        <v>0</v>
      </c>
      <c r="D83" s="385">
        <f>HLOOKUP(B83,'11'!$D$6:$W$75,54,FALSE)</f>
        <v>0</v>
      </c>
      <c r="E83" s="700"/>
      <c r="F83" s="394" t="str">
        <f t="shared" si="4"/>
        <v>Gerai</v>
      </c>
      <c r="G83" s="389">
        <f t="shared" si="5"/>
        <v>0</v>
      </c>
    </row>
    <row r="84" spans="1:7" x14ac:dyDescent="0.25">
      <c r="A84" s="2" t="s">
        <v>1421</v>
      </c>
      <c r="B84" s="699" t="s">
        <v>46</v>
      </c>
      <c r="C84" s="385">
        <f>VLOOKUP(B84,'7'!$B$7:$C$26,2,FALSE)</f>
        <v>0</v>
      </c>
      <c r="D84" s="385">
        <f>HLOOKUP(B84,'11'!$D$6:$W$75,54,FALSE)</f>
        <v>0</v>
      </c>
      <c r="E84" s="700"/>
      <c r="F84" s="394" t="str">
        <f t="shared" si="4"/>
        <v>Gerai</v>
      </c>
      <c r="G84" s="389">
        <f t="shared" si="5"/>
        <v>0</v>
      </c>
    </row>
    <row r="85" spans="1:7" x14ac:dyDescent="0.25">
      <c r="A85" s="2" t="s">
        <v>1422</v>
      </c>
      <c r="B85" s="699" t="s">
        <v>47</v>
      </c>
      <c r="C85" s="385">
        <f>VLOOKUP(B85,'7'!$B$7:$C$26,2,FALSE)</f>
        <v>0</v>
      </c>
      <c r="D85" s="385">
        <f>HLOOKUP(B85,'11'!$D$6:$W$75,54,FALSE)</f>
        <v>0</v>
      </c>
      <c r="E85" s="700"/>
      <c r="F85" s="394" t="str">
        <f t="shared" si="4"/>
        <v>Gerai</v>
      </c>
      <c r="G85" s="389">
        <f t="shared" si="5"/>
        <v>0</v>
      </c>
    </row>
    <row r="86" spans="1:7" x14ac:dyDescent="0.25">
      <c r="A86" s="2" t="s">
        <v>1423</v>
      </c>
      <c r="B86" s="699" t="s">
        <v>48</v>
      </c>
      <c r="C86" s="385">
        <f>VLOOKUP(B86,'7'!$B$7:$C$26,2,FALSE)</f>
        <v>0</v>
      </c>
      <c r="D86" s="385">
        <f>HLOOKUP(B86,'11'!$D$6:$W$75,54,FALSE)</f>
        <v>0</v>
      </c>
      <c r="E86" s="700"/>
      <c r="F86" s="394" t="str">
        <f t="shared" si="4"/>
        <v>Gerai</v>
      </c>
      <c r="G86" s="389">
        <f t="shared" si="5"/>
        <v>0</v>
      </c>
    </row>
    <row r="87" spans="1:7" x14ac:dyDescent="0.25">
      <c r="A87" s="2" t="s">
        <v>1424</v>
      </c>
      <c r="B87" s="699" t="s">
        <v>49</v>
      </c>
      <c r="C87" s="385">
        <f>VLOOKUP(B87,'7'!$B$7:$C$26,2,FALSE)</f>
        <v>0</v>
      </c>
      <c r="D87" s="385">
        <f>HLOOKUP(B87,'11'!$D$6:$W$75,54,FALSE)</f>
        <v>0</v>
      </c>
      <c r="E87" s="700"/>
      <c r="F87" s="394" t="str">
        <f t="shared" si="4"/>
        <v>Gerai</v>
      </c>
      <c r="G87" s="389">
        <f t="shared" si="5"/>
        <v>0</v>
      </c>
    </row>
    <row r="88" spans="1:7" x14ac:dyDescent="0.25">
      <c r="A88" s="2" t="s">
        <v>1425</v>
      </c>
      <c r="B88" s="699" t="s">
        <v>50</v>
      </c>
      <c r="C88" s="385">
        <f>VLOOKUP(B88,'7'!$B$7:$C$26,2,FALSE)</f>
        <v>0</v>
      </c>
      <c r="D88" s="385">
        <f>HLOOKUP(B88,'11'!$D$6:$W$75,54,FALSE)</f>
        <v>0</v>
      </c>
      <c r="E88" s="700"/>
      <c r="F88" s="394" t="str">
        <f t="shared" si="4"/>
        <v>Gerai</v>
      </c>
      <c r="G88" s="389">
        <f t="shared" si="5"/>
        <v>0</v>
      </c>
    </row>
    <row r="89" spans="1:7" x14ac:dyDescent="0.25">
      <c r="A89" s="2" t="s">
        <v>1426</v>
      </c>
      <c r="B89" s="699" t="s">
        <v>51</v>
      </c>
      <c r="C89" s="385">
        <f>VLOOKUP(B89,'7'!$B$7:$C$26,2,FALSE)</f>
        <v>0</v>
      </c>
      <c r="D89" s="385">
        <f>HLOOKUP(B89,'11'!$D$6:$W$75,54,FALSE)</f>
        <v>0</v>
      </c>
      <c r="E89" s="700"/>
      <c r="F89" s="394" t="str">
        <f t="shared" si="4"/>
        <v>Gerai</v>
      </c>
      <c r="G89" s="389">
        <f t="shared" si="5"/>
        <v>0</v>
      </c>
    </row>
    <row r="90" spans="1:7" x14ac:dyDescent="0.25">
      <c r="A90" s="2" t="s">
        <v>1427</v>
      </c>
      <c r="B90" s="699" t="s">
        <v>52</v>
      </c>
      <c r="C90" s="385">
        <f>VLOOKUP(B90,'7'!$B$7:$C$26,2,FALSE)</f>
        <v>0</v>
      </c>
      <c r="D90" s="385">
        <f>HLOOKUP(B90,'11'!$D$6:$W$75,54,FALSE)</f>
        <v>0</v>
      </c>
      <c r="E90" s="700"/>
      <c r="F90" s="394" t="str">
        <f t="shared" si="4"/>
        <v>Gerai</v>
      </c>
      <c r="G90" s="389">
        <f t="shared" si="5"/>
        <v>0</v>
      </c>
    </row>
    <row r="91" spans="1:7" ht="30" x14ac:dyDescent="0.25">
      <c r="A91" s="2" t="s">
        <v>1428</v>
      </c>
      <c r="B91" s="398" t="s">
        <v>155</v>
      </c>
      <c r="C91" s="186" t="str">
        <f>'6'!C12</f>
        <v>Socialinės įtraukties skatinimas. Asmenų, kuriems taikomi remiami socialinės įtraukties projektai, skaičius</v>
      </c>
      <c r="D91" s="384"/>
      <c r="E91" s="399"/>
      <c r="F91" s="393"/>
      <c r="G91" s="388"/>
    </row>
    <row r="92" spans="1:7" x14ac:dyDescent="0.25">
      <c r="A92" s="2" t="s">
        <v>1429</v>
      </c>
      <c r="B92" s="699" t="s">
        <v>0</v>
      </c>
      <c r="C92" s="385" t="str">
        <f>VLOOKUP(B92,'7'!$B$7:$C$26,2,FALSE)</f>
        <v xml:space="preserve">Sveikatinimo paslaugų kokybės gerinimas  ir prieinamumo didinimas </v>
      </c>
      <c r="D92" s="385">
        <f>HLOOKUP(B92,'11'!$D$6:$W$75,70,FALSE)</f>
        <v>0</v>
      </c>
      <c r="E92" s="700"/>
      <c r="F92" s="394" t="str">
        <f>IF(AND(D92&gt;0,ISBLANK(E92)),"Trūksta pagrindimo","Gerai")</f>
        <v>Gerai</v>
      </c>
      <c r="G92" s="389">
        <f t="shared" si="5"/>
        <v>0</v>
      </c>
    </row>
    <row r="93" spans="1:7" ht="30" x14ac:dyDescent="0.25">
      <c r="A93" s="2" t="s">
        <v>1430</v>
      </c>
      <c r="B93" s="699" t="s">
        <v>1</v>
      </c>
      <c r="C93" s="385" t="str">
        <f>VLOOKUP(B93,'7'!$B$7:$C$26,2,FALSE)</f>
        <v>Darnaus turizmo verslo kūrimas ir plėtra integruojant vietos kultūros ir gamtos  išteklius</v>
      </c>
      <c r="D93" s="385">
        <f>HLOOKUP(B93,'11'!$D$6:$W$75,70,FALSE)</f>
        <v>0</v>
      </c>
      <c r="E93" s="700"/>
      <c r="F93" s="394" t="str">
        <f t="shared" ref="F93:F111" si="6">IF(AND(D93&gt;0,ISBLANK(E93)),"Trūksta pagrindimo","Gerai")</f>
        <v>Gerai</v>
      </c>
      <c r="G93" s="389">
        <f t="shared" si="5"/>
        <v>0</v>
      </c>
    </row>
    <row r="94" spans="1:7" ht="75" x14ac:dyDescent="0.25">
      <c r="A94" s="2" t="s">
        <v>1431</v>
      </c>
      <c r="B94" s="699" t="s">
        <v>2</v>
      </c>
      <c r="C94" s="385" t="str">
        <f>VLOOKUP(B94,'7'!$B$7:$C$26,2,FALSE)</f>
        <v>Teminių kaimų kūrimas ir  vietos produktų populiarinimas</v>
      </c>
      <c r="D94" s="385">
        <f>HLOOKUP(B94,'11'!$D$6:$W$75,70,FALSE)</f>
        <v>310</v>
      </c>
      <c r="E94" s="700" t="s">
        <v>1899</v>
      </c>
      <c r="F94" s="394" t="str">
        <f t="shared" si="6"/>
        <v>Gerai</v>
      </c>
      <c r="G94" s="389">
        <f t="shared" si="5"/>
        <v>258</v>
      </c>
    </row>
    <row r="95" spans="1:7" ht="90" x14ac:dyDescent="0.25">
      <c r="A95" s="2" t="s">
        <v>1432</v>
      </c>
      <c r="B95" s="699" t="s">
        <v>3</v>
      </c>
      <c r="C95" s="385" t="str">
        <f>VLOOKUP(B95,'7'!$B$7:$C$26,2,FALSE)</f>
        <v>Įtraukios infrastruktūros vystymas taikant sumanius sprendimus</v>
      </c>
      <c r="D95" s="385">
        <f>HLOOKUP(B95,'11'!$D$6:$W$75,70,FALSE)</f>
        <v>0</v>
      </c>
      <c r="E95" s="700" t="s">
        <v>1859</v>
      </c>
      <c r="F95" s="394" t="str">
        <f t="shared" si="6"/>
        <v>Gerai</v>
      </c>
      <c r="G95" s="389">
        <f t="shared" si="5"/>
        <v>288</v>
      </c>
    </row>
    <row r="96" spans="1:7" ht="90" x14ac:dyDescent="0.25">
      <c r="A96" s="2" t="s">
        <v>1433</v>
      </c>
      <c r="B96" s="699" t="s">
        <v>4</v>
      </c>
      <c r="C96" s="385" t="str">
        <f>VLOOKUP(B96,'7'!$B$7:$C$26,2,FALSE)</f>
        <v>Jaunimo verslumo ir įtraukties skatinimas</v>
      </c>
      <c r="D96" s="385">
        <f>HLOOKUP(B96,'11'!$D$6:$W$75,70,FALSE)</f>
        <v>175</v>
      </c>
      <c r="E96" s="700" t="s">
        <v>1860</v>
      </c>
      <c r="F96" s="394" t="str">
        <f t="shared" si="6"/>
        <v>Gerai</v>
      </c>
      <c r="G96" s="389">
        <f t="shared" si="5"/>
        <v>272</v>
      </c>
    </row>
    <row r="97" spans="1:7" ht="75" x14ac:dyDescent="0.25">
      <c r="A97" s="2" t="s">
        <v>1434</v>
      </c>
      <c r="B97" s="699" t="s">
        <v>5</v>
      </c>
      <c r="C97" s="385" t="str">
        <f>VLOOKUP(B97,'7'!$B$7:$C$26,2,FALSE)</f>
        <v>Teritorinis VVG bendradarbiavimas</v>
      </c>
      <c r="D97" s="385">
        <f>HLOOKUP(B97,'11'!$D$6:$W$75,70,FALSE)</f>
        <v>10</v>
      </c>
      <c r="E97" s="700" t="s">
        <v>1897</v>
      </c>
      <c r="F97" s="394" t="str">
        <f t="shared" si="6"/>
        <v>Gerai</v>
      </c>
      <c r="G97" s="389">
        <f t="shared" si="5"/>
        <v>249</v>
      </c>
    </row>
    <row r="98" spans="1:7" ht="75" x14ac:dyDescent="0.25">
      <c r="A98" s="2" t="s">
        <v>1435</v>
      </c>
      <c r="B98" s="699" t="s">
        <v>6</v>
      </c>
      <c r="C98" s="385" t="str">
        <f>VLOOKUP(B98,'7'!$B$7:$C$26,2,FALSE)</f>
        <v>Tarptautinis VVG bendradarbiavimas</v>
      </c>
      <c r="D98" s="385">
        <f>HLOOKUP(B98,'11'!$D$6:$W$75,70,FALSE)</f>
        <v>10</v>
      </c>
      <c r="E98" s="700" t="s">
        <v>1897</v>
      </c>
      <c r="F98" s="394" t="str">
        <f t="shared" si="6"/>
        <v>Gerai</v>
      </c>
      <c r="G98" s="389">
        <f t="shared" si="5"/>
        <v>249</v>
      </c>
    </row>
    <row r="99" spans="1:7" ht="90" x14ac:dyDescent="0.25">
      <c r="A99" s="2" t="s">
        <v>1436</v>
      </c>
      <c r="B99" s="699" t="s">
        <v>7</v>
      </c>
      <c r="C99" s="385" t="str">
        <f>VLOOKUP(B99,'7'!$B$7:$C$26,2,FALSE)</f>
        <v>Įtraukios infrastruktūros vystymas taikant sumanius sprendimus</v>
      </c>
      <c r="D99" s="385">
        <f>HLOOKUP(B99,'11'!$D$6:$W$75,70,FALSE)</f>
        <v>374</v>
      </c>
      <c r="E99" s="700" t="s">
        <v>1859</v>
      </c>
      <c r="F99" s="394" t="str">
        <f t="shared" si="6"/>
        <v>Gerai</v>
      </c>
      <c r="G99" s="389">
        <f t="shared" si="5"/>
        <v>288</v>
      </c>
    </row>
    <row r="100" spans="1:7" x14ac:dyDescent="0.25">
      <c r="A100" s="2" t="s">
        <v>1437</v>
      </c>
      <c r="B100" s="699" t="s">
        <v>8</v>
      </c>
      <c r="C100" s="385">
        <f>VLOOKUP(B100,'7'!$B$7:$C$26,2,FALSE)</f>
        <v>0</v>
      </c>
      <c r="D100" s="385">
        <f>HLOOKUP(B100,'11'!$D$6:$W$75,70,FALSE)</f>
        <v>0</v>
      </c>
      <c r="E100" s="700"/>
      <c r="F100" s="394" t="str">
        <f t="shared" si="6"/>
        <v>Gerai</v>
      </c>
      <c r="G100" s="389">
        <f t="shared" si="5"/>
        <v>0</v>
      </c>
    </row>
    <row r="101" spans="1:7" x14ac:dyDescent="0.25">
      <c r="A101" s="2" t="s">
        <v>1438</v>
      </c>
      <c r="B101" s="699" t="s">
        <v>9</v>
      </c>
      <c r="C101" s="385">
        <f>VLOOKUP(B101,'7'!$B$7:$C$26,2,FALSE)</f>
        <v>0</v>
      </c>
      <c r="D101" s="385">
        <f>HLOOKUP(B101,'11'!$D$6:$W$75,70,FALSE)</f>
        <v>0</v>
      </c>
      <c r="E101" s="700"/>
      <c r="F101" s="394" t="str">
        <f t="shared" si="6"/>
        <v>Gerai</v>
      </c>
      <c r="G101" s="389">
        <f t="shared" si="5"/>
        <v>0</v>
      </c>
    </row>
    <row r="102" spans="1:7" x14ac:dyDescent="0.25">
      <c r="A102" s="2" t="s">
        <v>1439</v>
      </c>
      <c r="B102" s="699" t="s">
        <v>43</v>
      </c>
      <c r="C102" s="385">
        <f>VLOOKUP(B102,'7'!$B$7:$C$26,2,FALSE)</f>
        <v>0</v>
      </c>
      <c r="D102" s="385">
        <f>HLOOKUP(B102,'11'!$D$6:$W$75,70,FALSE)</f>
        <v>0</v>
      </c>
      <c r="E102" s="700"/>
      <c r="F102" s="394" t="str">
        <f t="shared" si="6"/>
        <v>Gerai</v>
      </c>
      <c r="G102" s="389">
        <f t="shared" si="5"/>
        <v>0</v>
      </c>
    </row>
    <row r="103" spans="1:7" x14ac:dyDescent="0.25">
      <c r="A103" s="2" t="s">
        <v>1440</v>
      </c>
      <c r="B103" s="699" t="s">
        <v>44</v>
      </c>
      <c r="C103" s="385">
        <f>VLOOKUP(B103,'7'!$B$7:$C$26,2,FALSE)</f>
        <v>0</v>
      </c>
      <c r="D103" s="385">
        <f>HLOOKUP(B103,'11'!$D$6:$W$75,70,FALSE)</f>
        <v>0</v>
      </c>
      <c r="E103" s="700"/>
      <c r="F103" s="394" t="str">
        <f t="shared" si="6"/>
        <v>Gerai</v>
      </c>
      <c r="G103" s="389">
        <f t="shared" si="5"/>
        <v>0</v>
      </c>
    </row>
    <row r="104" spans="1:7" x14ac:dyDescent="0.25">
      <c r="A104" s="2" t="s">
        <v>1441</v>
      </c>
      <c r="B104" s="699" t="s">
        <v>45</v>
      </c>
      <c r="C104" s="385">
        <f>VLOOKUP(B104,'7'!$B$7:$C$26,2,FALSE)</f>
        <v>0</v>
      </c>
      <c r="D104" s="385">
        <f>HLOOKUP(B104,'11'!$D$6:$W$75,70,FALSE)</f>
        <v>0</v>
      </c>
      <c r="E104" s="700"/>
      <c r="F104" s="394" t="str">
        <f t="shared" si="6"/>
        <v>Gerai</v>
      </c>
      <c r="G104" s="389">
        <f t="shared" si="5"/>
        <v>0</v>
      </c>
    </row>
    <row r="105" spans="1:7" x14ac:dyDescent="0.25">
      <c r="A105" s="2" t="s">
        <v>1442</v>
      </c>
      <c r="B105" s="699" t="s">
        <v>46</v>
      </c>
      <c r="C105" s="385">
        <f>VLOOKUP(B105,'7'!$B$7:$C$26,2,FALSE)</f>
        <v>0</v>
      </c>
      <c r="D105" s="385">
        <f>HLOOKUP(B105,'11'!$D$6:$W$75,70,FALSE)</f>
        <v>0</v>
      </c>
      <c r="E105" s="700"/>
      <c r="F105" s="394" t="str">
        <f t="shared" si="6"/>
        <v>Gerai</v>
      </c>
      <c r="G105" s="389">
        <f t="shared" si="5"/>
        <v>0</v>
      </c>
    </row>
    <row r="106" spans="1:7" x14ac:dyDescent="0.25">
      <c r="A106" s="2" t="s">
        <v>1443</v>
      </c>
      <c r="B106" s="699" t="s">
        <v>47</v>
      </c>
      <c r="C106" s="385">
        <f>VLOOKUP(B106,'7'!$B$7:$C$26,2,FALSE)</f>
        <v>0</v>
      </c>
      <c r="D106" s="385">
        <f>HLOOKUP(B106,'11'!$D$6:$W$75,70,FALSE)</f>
        <v>0</v>
      </c>
      <c r="E106" s="700"/>
      <c r="F106" s="394" t="str">
        <f t="shared" si="6"/>
        <v>Gerai</v>
      </c>
      <c r="G106" s="389">
        <f t="shared" si="5"/>
        <v>0</v>
      </c>
    </row>
    <row r="107" spans="1:7" x14ac:dyDescent="0.25">
      <c r="A107" s="2" t="s">
        <v>1444</v>
      </c>
      <c r="B107" s="699" t="s">
        <v>48</v>
      </c>
      <c r="C107" s="385">
        <f>VLOOKUP(B107,'7'!$B$7:$C$26,2,FALSE)</f>
        <v>0</v>
      </c>
      <c r="D107" s="385">
        <f>HLOOKUP(B107,'11'!$D$6:$W$75,70,FALSE)</f>
        <v>0</v>
      </c>
      <c r="E107" s="700"/>
      <c r="F107" s="394" t="str">
        <f t="shared" si="6"/>
        <v>Gerai</v>
      </c>
      <c r="G107" s="389">
        <f t="shared" si="5"/>
        <v>0</v>
      </c>
    </row>
    <row r="108" spans="1:7" x14ac:dyDescent="0.25">
      <c r="A108" s="2" t="s">
        <v>1445</v>
      </c>
      <c r="B108" s="699" t="s">
        <v>49</v>
      </c>
      <c r="C108" s="385">
        <f>VLOOKUP(B108,'7'!$B$7:$C$26,2,FALSE)</f>
        <v>0</v>
      </c>
      <c r="D108" s="385">
        <f>HLOOKUP(B108,'11'!$D$6:$W$75,70,FALSE)</f>
        <v>0</v>
      </c>
      <c r="E108" s="700"/>
      <c r="F108" s="394" t="str">
        <f t="shared" si="6"/>
        <v>Gerai</v>
      </c>
      <c r="G108" s="389">
        <f t="shared" si="5"/>
        <v>0</v>
      </c>
    </row>
    <row r="109" spans="1:7" x14ac:dyDescent="0.25">
      <c r="A109" s="2" t="s">
        <v>1446</v>
      </c>
      <c r="B109" s="699" t="s">
        <v>50</v>
      </c>
      <c r="C109" s="385">
        <f>VLOOKUP(B109,'7'!$B$7:$C$26,2,FALSE)</f>
        <v>0</v>
      </c>
      <c r="D109" s="385">
        <f>HLOOKUP(B109,'11'!$D$6:$W$75,70,FALSE)</f>
        <v>0</v>
      </c>
      <c r="E109" s="700"/>
      <c r="F109" s="394" t="str">
        <f t="shared" si="6"/>
        <v>Gerai</v>
      </c>
      <c r="G109" s="389">
        <f t="shared" si="5"/>
        <v>0</v>
      </c>
    </row>
    <row r="110" spans="1:7" x14ac:dyDescent="0.25">
      <c r="A110" s="2" t="s">
        <v>1447</v>
      </c>
      <c r="B110" s="699" t="s">
        <v>51</v>
      </c>
      <c r="C110" s="385">
        <f>VLOOKUP(B110,'7'!$B$7:$C$26,2,FALSE)</f>
        <v>0</v>
      </c>
      <c r="D110" s="385">
        <f>HLOOKUP(B110,'11'!$D$6:$W$75,70,FALSE)</f>
        <v>0</v>
      </c>
      <c r="E110" s="700"/>
      <c r="F110" s="394" t="str">
        <f t="shared" si="6"/>
        <v>Gerai</v>
      </c>
      <c r="G110" s="389">
        <f t="shared" si="5"/>
        <v>0</v>
      </c>
    </row>
    <row r="111" spans="1:7" ht="15.75" thickBot="1" x14ac:dyDescent="0.3">
      <c r="A111" s="2" t="s">
        <v>1448</v>
      </c>
      <c r="B111" s="701" t="s">
        <v>52</v>
      </c>
      <c r="C111" s="702">
        <f>VLOOKUP(B111,'7'!$B$7:$C$26,2,FALSE)</f>
        <v>0</v>
      </c>
      <c r="D111" s="702">
        <f>HLOOKUP(B111,'11'!$D$6:$W$75,70,FALSE)</f>
        <v>0</v>
      </c>
      <c r="E111" s="703"/>
      <c r="F111" s="395" t="str">
        <f t="shared" si="6"/>
        <v>Gerai</v>
      </c>
      <c r="G111" s="390">
        <f t="shared" si="5"/>
        <v>0</v>
      </c>
    </row>
    <row r="114" spans="2:3" x14ac:dyDescent="0.25">
      <c r="B114" s="2"/>
      <c r="C114" s="360" t="s">
        <v>1360</v>
      </c>
    </row>
    <row r="115" spans="2:3" ht="45" x14ac:dyDescent="0.25">
      <c r="B115" s="2">
        <v>1</v>
      </c>
      <c r="C115" s="312" t="s">
        <v>1452</v>
      </c>
    </row>
    <row r="116" spans="2:3" ht="30" x14ac:dyDescent="0.25">
      <c r="B116" s="2">
        <v>2</v>
      </c>
      <c r="C116" s="312" t="s">
        <v>1361</v>
      </c>
    </row>
    <row r="117" spans="2:3" ht="90" x14ac:dyDescent="0.25">
      <c r="B117" s="2">
        <v>3</v>
      </c>
      <c r="C117" s="312" t="s">
        <v>1449</v>
      </c>
    </row>
    <row r="118" spans="2:3" ht="45" x14ac:dyDescent="0.25">
      <c r="B118" s="2">
        <v>4</v>
      </c>
      <c r="C118" s="312" t="s">
        <v>1453</v>
      </c>
    </row>
    <row r="119" spans="2:3" ht="90" x14ac:dyDescent="0.25">
      <c r="B119" s="2">
        <v>5</v>
      </c>
      <c r="C119" s="312" t="s">
        <v>1451</v>
      </c>
    </row>
    <row r="120" spans="2:3" x14ac:dyDescent="0.25">
      <c r="B120" s="2">
        <v>6</v>
      </c>
      <c r="C120" s="312" t="s">
        <v>1362</v>
      </c>
    </row>
    <row r="121" spans="2:3" ht="30" x14ac:dyDescent="0.25">
      <c r="B121" s="2">
        <v>7</v>
      </c>
      <c r="C121" s="312" t="s">
        <v>1454</v>
      </c>
    </row>
  </sheetData>
  <sheetProtection algorithmName="SHA-512" hashValue="xNDMm6ZpKBEW3NYLKFS5M/KOEzpuiPz3JVszT8c82hcnWA/yOnHNGMI1KmP37bSLvN1/575h0RdnrLcsg+3ulA==" saltValue="qfgl91ngo0t/16PHGJgpzQ==" spinCount="100000" sheet="1" objects="1" scenarios="1"/>
  <phoneticPr fontId="8" type="noConversion"/>
  <dataValidations count="1">
    <dataValidation type="textLength" allowBlank="1" showInputMessage="1" showErrorMessage="1" prompt="Maksimalus simbolių skaičius - 300" sqref="E8:E27 E71:E90 E29:E48 E50:E69 E92:E111" xr:uid="{00000000-0002-0000-0C00-000000000000}">
      <formula1>0</formula1>
      <formula2>300</formula2>
    </dataValidation>
  </dataValidations>
  <pageMargins left="0.70866141732283472" right="0.70866141732283472" top="0.74803149606299213" bottom="0.74803149606299213" header="0.31496062992125984" footer="0.31496062992125984"/>
  <pageSetup paperSize="9" scale="74" orientation="landscape" horizontalDpi="4294967293" verticalDpi="0" r:id="rId1"/>
  <rowBreaks count="4" manualBreakCount="4">
    <brk id="27" max="16383" man="1"/>
    <brk id="48" max="16383" man="1"/>
    <brk id="69" max="16383" man="1"/>
    <brk id="90" max="16383" man="1"/>
  </rowBreaks>
  <colBreaks count="1" manualBreakCount="1">
    <brk id="5" max="110"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32"/>
  <sheetViews>
    <sheetView zoomScaleNormal="100" workbookViewId="0">
      <selection activeCell="D18" sqref="D18:F18"/>
    </sheetView>
  </sheetViews>
  <sheetFormatPr defaultColWidth="9.140625" defaultRowHeight="15" x14ac:dyDescent="0.25"/>
  <cols>
    <col min="1" max="1" width="8.5703125" style="10" customWidth="1"/>
    <col min="2" max="2" width="52.5703125" style="10" customWidth="1"/>
    <col min="3" max="3" width="10.5703125" style="12" customWidth="1"/>
    <col min="4" max="23" width="11.5703125" style="81" customWidth="1"/>
    <col min="24" max="16384" width="9.140625" style="10"/>
  </cols>
  <sheetData>
    <row r="1" spans="1:23" s="42" customFormat="1" ht="18.75" x14ac:dyDescent="0.25">
      <c r="A1" s="44" t="s">
        <v>209</v>
      </c>
      <c r="B1" s="44" t="s">
        <v>661</v>
      </c>
      <c r="C1" s="107"/>
      <c r="D1" s="108"/>
      <c r="E1" s="108"/>
      <c r="F1" s="44"/>
      <c r="G1" s="44"/>
      <c r="H1" s="108"/>
      <c r="I1" s="44"/>
      <c r="J1" s="44"/>
      <c r="K1" s="108"/>
      <c r="L1" s="44"/>
      <c r="M1" s="44"/>
      <c r="N1" s="44"/>
      <c r="O1" s="44"/>
      <c r="P1" s="44"/>
      <c r="Q1" s="44"/>
      <c r="R1" s="44"/>
      <c r="S1" s="44"/>
      <c r="T1" s="44"/>
      <c r="U1" s="44"/>
      <c r="V1" s="44"/>
      <c r="W1" s="44"/>
    </row>
    <row r="2" spans="1:23" x14ac:dyDescent="0.25">
      <c r="A2"/>
      <c r="B2"/>
      <c r="C2" s="8"/>
      <c r="D2" s="84"/>
      <c r="E2" s="84"/>
      <c r="F2" s="84"/>
      <c r="G2" s="84"/>
      <c r="H2" s="84"/>
      <c r="I2" s="84"/>
      <c r="J2" s="84"/>
      <c r="K2" s="84"/>
      <c r="L2" s="84"/>
      <c r="M2" s="84"/>
      <c r="N2" s="84"/>
      <c r="O2" s="84"/>
      <c r="P2" s="84"/>
      <c r="Q2" s="84"/>
      <c r="R2" s="84"/>
      <c r="S2" s="84"/>
      <c r="T2" s="84"/>
      <c r="U2" s="84"/>
      <c r="V2" s="84"/>
      <c r="W2" s="84"/>
    </row>
    <row r="3" spans="1:23" s="13" customFormat="1" x14ac:dyDescent="0.25">
      <c r="A3" s="1"/>
      <c r="B3" s="140" t="s">
        <v>1272</v>
      </c>
      <c r="C3" s="205" t="str">
        <f>'1'!C8</f>
        <v>ALYT</v>
      </c>
    </row>
    <row r="4" spans="1:23" customFormat="1" ht="15.75" thickBot="1" x14ac:dyDescent="0.3"/>
    <row r="5" spans="1:23" x14ac:dyDescent="0.25">
      <c r="A5"/>
      <c r="B5" s="269">
        <v>1</v>
      </c>
      <c r="C5" s="270">
        <v>2</v>
      </c>
      <c r="D5" s="378">
        <v>3</v>
      </c>
      <c r="E5" s="378">
        <v>4</v>
      </c>
      <c r="F5" s="378">
        <v>5</v>
      </c>
      <c r="G5" s="378">
        <v>6</v>
      </c>
      <c r="H5" s="378">
        <v>7</v>
      </c>
      <c r="I5" s="378">
        <v>8</v>
      </c>
      <c r="J5" s="378">
        <v>9</v>
      </c>
      <c r="K5" s="378">
        <v>10</v>
      </c>
      <c r="L5" s="378">
        <v>11</v>
      </c>
      <c r="M5" s="378">
        <v>12</v>
      </c>
      <c r="N5" s="378">
        <v>13</v>
      </c>
      <c r="O5" s="378">
        <v>14</v>
      </c>
      <c r="P5" s="378">
        <v>15</v>
      </c>
      <c r="Q5" s="378">
        <v>16</v>
      </c>
      <c r="R5" s="378">
        <v>17</v>
      </c>
      <c r="S5" s="378">
        <v>18</v>
      </c>
      <c r="T5" s="378">
        <v>19</v>
      </c>
      <c r="U5" s="378">
        <v>20</v>
      </c>
      <c r="V5" s="378">
        <v>21</v>
      </c>
      <c r="W5" s="379">
        <v>22</v>
      </c>
    </row>
    <row r="6" spans="1:23" ht="21" x14ac:dyDescent="0.35">
      <c r="A6" t="s">
        <v>433</v>
      </c>
      <c r="B6" s="707"/>
      <c r="C6" s="110" t="s">
        <v>404</v>
      </c>
      <c r="D6" s="88" t="s">
        <v>0</v>
      </c>
      <c r="E6" s="88" t="s">
        <v>1</v>
      </c>
      <c r="F6" s="88" t="s">
        <v>2</v>
      </c>
      <c r="G6" s="88" t="s">
        <v>3</v>
      </c>
      <c r="H6" s="88" t="s">
        <v>4</v>
      </c>
      <c r="I6" s="88" t="s">
        <v>5</v>
      </c>
      <c r="J6" s="88" t="s">
        <v>6</v>
      </c>
      <c r="K6" s="88" t="s">
        <v>7</v>
      </c>
      <c r="L6" s="88" t="s">
        <v>8</v>
      </c>
      <c r="M6" s="88" t="s">
        <v>9</v>
      </c>
      <c r="N6" s="88" t="s">
        <v>43</v>
      </c>
      <c r="O6" s="88" t="s">
        <v>44</v>
      </c>
      <c r="P6" s="88" t="s">
        <v>45</v>
      </c>
      <c r="Q6" s="88" t="s">
        <v>46</v>
      </c>
      <c r="R6" s="88" t="s">
        <v>47</v>
      </c>
      <c r="S6" s="88" t="s">
        <v>48</v>
      </c>
      <c r="T6" s="88" t="s">
        <v>49</v>
      </c>
      <c r="U6" s="88" t="s">
        <v>50</v>
      </c>
      <c r="V6" s="88" t="s">
        <v>51</v>
      </c>
      <c r="W6" s="377" t="s">
        <v>52</v>
      </c>
    </row>
    <row r="7" spans="1:23" ht="102" customHeight="1" x14ac:dyDescent="0.25">
      <c r="A7" t="s">
        <v>434</v>
      </c>
      <c r="B7" s="708"/>
      <c r="C7" s="704" t="s">
        <v>160</v>
      </c>
      <c r="D7" s="705" t="str">
        <f>'10'!D7</f>
        <v xml:space="preserve">Sveikatinimo paslaugų kokybės gerinimas  ir prieinamumo didinimas </v>
      </c>
      <c r="E7" s="705" t="str">
        <f>'10'!E7</f>
        <v>Darnaus turizmo verslo kūrimas ir plėtra integruojant vietos kultūros ir gamtos  išteklius</v>
      </c>
      <c r="F7" s="705" t="str">
        <f>'10'!F7</f>
        <v>Teminių kaimų kūrimas ir  vietos produktų populiarinimas</v>
      </c>
      <c r="G7" s="705" t="str">
        <f>'10'!G7</f>
        <v>Įtraukios infrastruktūros vystymas taikant sumanius sprendimus</v>
      </c>
      <c r="H7" s="705" t="str">
        <f>'10'!H7</f>
        <v>Jaunimo verslumo ir įtraukties skatinimas</v>
      </c>
      <c r="I7" s="705" t="str">
        <f>'10'!I7</f>
        <v>Teritorinis VVG bendradarbiavimas</v>
      </c>
      <c r="J7" s="705" t="str">
        <f>'10'!J7</f>
        <v>Tarptautinis VVG bendradarbiavimas</v>
      </c>
      <c r="K7" s="705" t="str">
        <f>'10'!K7</f>
        <v>Įtraukios infrastruktūros vystymas taikant sumanius sprendimus</v>
      </c>
      <c r="L7" s="705">
        <f>'10'!L7</f>
        <v>0</v>
      </c>
      <c r="M7" s="705">
        <f>'10'!M7</f>
        <v>0</v>
      </c>
      <c r="N7" s="705">
        <f>'10'!N7</f>
        <v>0</v>
      </c>
      <c r="O7" s="705">
        <f>'10'!O7</f>
        <v>0</v>
      </c>
      <c r="P7" s="705">
        <f>'10'!P7</f>
        <v>0</v>
      </c>
      <c r="Q7" s="705">
        <f>'10'!Q7</f>
        <v>0</v>
      </c>
      <c r="R7" s="705">
        <f>'10'!R7</f>
        <v>0</v>
      </c>
      <c r="S7" s="705">
        <f>'10'!S7</f>
        <v>0</v>
      </c>
      <c r="T7" s="705">
        <f>'10'!T7</f>
        <v>0</v>
      </c>
      <c r="U7" s="705">
        <f>'10'!U7</f>
        <v>0</v>
      </c>
      <c r="V7" s="705">
        <f>'10'!V7</f>
        <v>0</v>
      </c>
      <c r="W7" s="709">
        <f>'10'!W7</f>
        <v>0</v>
      </c>
    </row>
    <row r="8" spans="1:23" x14ac:dyDescent="0.25">
      <c r="A8" t="s">
        <v>435</v>
      </c>
      <c r="B8" s="533" t="s">
        <v>457</v>
      </c>
      <c r="C8" s="112">
        <f>SUM(D8:W8)</f>
        <v>18</v>
      </c>
      <c r="D8" s="111">
        <f>'11'!D25</f>
        <v>6.5</v>
      </c>
      <c r="E8" s="111">
        <f>'11'!E25</f>
        <v>6.5</v>
      </c>
      <c r="F8" s="111">
        <f>'11'!F25</f>
        <v>5</v>
      </c>
      <c r="G8" s="111">
        <f>'11'!G25</f>
        <v>0</v>
      </c>
      <c r="H8" s="111">
        <f>'11'!H25</f>
        <v>0</v>
      </c>
      <c r="I8" s="111">
        <f>'11'!I25</f>
        <v>0</v>
      </c>
      <c r="J8" s="111">
        <f>'11'!J25</f>
        <v>0</v>
      </c>
      <c r="K8" s="111">
        <f>'11'!K25</f>
        <v>0</v>
      </c>
      <c r="L8" s="111">
        <f>'11'!L25</f>
        <v>0</v>
      </c>
      <c r="M8" s="111">
        <f>'11'!M25</f>
        <v>0</v>
      </c>
      <c r="N8" s="111">
        <f>'11'!N25</f>
        <v>0</v>
      </c>
      <c r="O8" s="111">
        <f>'11'!O25</f>
        <v>0</v>
      </c>
      <c r="P8" s="111">
        <f>'11'!P25</f>
        <v>0</v>
      </c>
      <c r="Q8" s="111">
        <f>'11'!Q25</f>
        <v>0</v>
      </c>
      <c r="R8" s="111">
        <f>'11'!R25</f>
        <v>0</v>
      </c>
      <c r="S8" s="111">
        <f>'11'!S25</f>
        <v>0</v>
      </c>
      <c r="T8" s="111">
        <f>'11'!T25</f>
        <v>0</v>
      </c>
      <c r="U8" s="111">
        <f>'11'!U25</f>
        <v>0</v>
      </c>
      <c r="V8" s="111">
        <f>'11'!V25</f>
        <v>0</v>
      </c>
      <c r="W8" s="381">
        <f>'11'!W25</f>
        <v>0</v>
      </c>
    </row>
    <row r="9" spans="1:23" x14ac:dyDescent="0.25">
      <c r="A9" t="s">
        <v>436</v>
      </c>
      <c r="B9" s="533" t="str">
        <f>'11'!B26</f>
        <v>Ar aktualus darbo vietų paskirstymas pagal lytį?</v>
      </c>
      <c r="C9" s="751"/>
      <c r="D9" s="111" t="str">
        <f>'11'!D26</f>
        <v>Ne</v>
      </c>
      <c r="E9" s="111" t="str">
        <f>'11'!E26</f>
        <v>Ne</v>
      </c>
      <c r="F9" s="111" t="str">
        <f>'11'!F26</f>
        <v>Ne</v>
      </c>
      <c r="G9" s="111" t="str">
        <f>'11'!G26</f>
        <v>Ne</v>
      </c>
      <c r="H9" s="111" t="str">
        <f>'11'!H26</f>
        <v>Ne</v>
      </c>
      <c r="I9" s="111" t="str">
        <f>'11'!I26</f>
        <v>Ne</v>
      </c>
      <c r="J9" s="111" t="str">
        <f>'11'!J26</f>
        <v>Ne</v>
      </c>
      <c r="K9" s="111" t="str">
        <f>'11'!K26</f>
        <v>Ne</v>
      </c>
      <c r="L9" s="111" t="str">
        <f>'11'!L26</f>
        <v>Ne</v>
      </c>
      <c r="M9" s="111" t="str">
        <f>'11'!M26</f>
        <v>Ne</v>
      </c>
      <c r="N9" s="111" t="str">
        <f>'11'!N26</f>
        <v>Ne</v>
      </c>
      <c r="O9" s="111" t="str">
        <f>'11'!O26</f>
        <v>Ne</v>
      </c>
      <c r="P9" s="111" t="str">
        <f>'11'!P26</f>
        <v>Ne</v>
      </c>
      <c r="Q9" s="111" t="str">
        <f>'11'!Q26</f>
        <v>Ne</v>
      </c>
      <c r="R9" s="111" t="str">
        <f>'11'!R26</f>
        <v>Ne</v>
      </c>
      <c r="S9" s="111" t="str">
        <f>'11'!S26</f>
        <v>Ne</v>
      </c>
      <c r="T9" s="111" t="str">
        <f>'11'!T26</f>
        <v>Ne</v>
      </c>
      <c r="U9" s="111" t="str">
        <f>'11'!U26</f>
        <v>Ne</v>
      </c>
      <c r="V9" s="111" t="str">
        <f>'11'!V26</f>
        <v>Ne</v>
      </c>
      <c r="W9" s="381" t="str">
        <f>'11'!W26</f>
        <v>Ne</v>
      </c>
    </row>
    <row r="10" spans="1:23" x14ac:dyDescent="0.25">
      <c r="A10" t="s">
        <v>437</v>
      </c>
      <c r="B10" s="533" t="str">
        <f>'11'!B27</f>
        <v>Ar aktualus darbo vietų paskirstymas pagal amžių?</v>
      </c>
      <c r="C10" s="751"/>
      <c r="D10" s="111" t="str">
        <f>'11'!D27</f>
        <v>Ne</v>
      </c>
      <c r="E10" s="111" t="str">
        <f>'11'!E27</f>
        <v>Taip</v>
      </c>
      <c r="F10" s="111" t="str">
        <f>'11'!F27</f>
        <v>Ne</v>
      </c>
      <c r="G10" s="111" t="str">
        <f>'11'!G27</f>
        <v>Ne</v>
      </c>
      <c r="H10" s="111" t="str">
        <f>'11'!H27</f>
        <v>Ne</v>
      </c>
      <c r="I10" s="111" t="str">
        <f>'11'!I27</f>
        <v>Ne</v>
      </c>
      <c r="J10" s="111" t="str">
        <f>'11'!J27</f>
        <v>Ne</v>
      </c>
      <c r="K10" s="111" t="str">
        <f>'11'!K27</f>
        <v>Ne</v>
      </c>
      <c r="L10" s="111" t="str">
        <f>'11'!L27</f>
        <v>Ne</v>
      </c>
      <c r="M10" s="111" t="str">
        <f>'11'!M27</f>
        <v>Ne</v>
      </c>
      <c r="N10" s="111" t="str">
        <f>'11'!N27</f>
        <v>Ne</v>
      </c>
      <c r="O10" s="111" t="str">
        <f>'11'!O27</f>
        <v>Ne</v>
      </c>
      <c r="P10" s="111" t="str">
        <f>'11'!P27</f>
        <v>Ne</v>
      </c>
      <c r="Q10" s="111" t="str">
        <f>'11'!Q27</f>
        <v>Ne</v>
      </c>
      <c r="R10" s="111" t="str">
        <f>'11'!R27</f>
        <v>Ne</v>
      </c>
      <c r="S10" s="111" t="str">
        <f>'11'!S27</f>
        <v>Ne</v>
      </c>
      <c r="T10" s="111" t="str">
        <f>'11'!T27</f>
        <v>Ne</v>
      </c>
      <c r="U10" s="111" t="str">
        <f>'11'!U27</f>
        <v>Ne</v>
      </c>
      <c r="V10" s="111" t="str">
        <f>'11'!V27</f>
        <v>Ne</v>
      </c>
      <c r="W10" s="381" t="str">
        <f>'11'!W27</f>
        <v>Ne</v>
      </c>
    </row>
    <row r="11" spans="1:23" x14ac:dyDescent="0.25">
      <c r="A11" t="s">
        <v>438</v>
      </c>
      <c r="B11" s="382" t="s">
        <v>468</v>
      </c>
      <c r="C11" s="112">
        <f t="shared" ref="C11:C15" si="0">SUM(D11:W11)</f>
        <v>18</v>
      </c>
      <c r="D11" s="111">
        <f>SUM(D12:D14)</f>
        <v>6.5</v>
      </c>
      <c r="E11" s="111">
        <f t="shared" ref="E11:W11" si="1">SUM(E12:E14)</f>
        <v>6.5</v>
      </c>
      <c r="F11" s="111">
        <f t="shared" si="1"/>
        <v>5</v>
      </c>
      <c r="G11" s="111">
        <f t="shared" si="1"/>
        <v>0</v>
      </c>
      <c r="H11" s="111">
        <f t="shared" si="1"/>
        <v>0</v>
      </c>
      <c r="I11" s="111">
        <f t="shared" si="1"/>
        <v>0</v>
      </c>
      <c r="J11" s="111">
        <f t="shared" si="1"/>
        <v>0</v>
      </c>
      <c r="K11" s="111">
        <f t="shared" si="1"/>
        <v>0</v>
      </c>
      <c r="L11" s="111">
        <f t="shared" si="1"/>
        <v>0</v>
      </c>
      <c r="M11" s="111">
        <f t="shared" si="1"/>
        <v>0</v>
      </c>
      <c r="N11" s="111">
        <f t="shared" si="1"/>
        <v>0</v>
      </c>
      <c r="O11" s="111">
        <f t="shared" si="1"/>
        <v>0</v>
      </c>
      <c r="P11" s="111">
        <f t="shared" si="1"/>
        <v>0</v>
      </c>
      <c r="Q11" s="111">
        <f t="shared" si="1"/>
        <v>0</v>
      </c>
      <c r="R11" s="111">
        <f t="shared" si="1"/>
        <v>0</v>
      </c>
      <c r="S11" s="111">
        <f t="shared" si="1"/>
        <v>0</v>
      </c>
      <c r="T11" s="111">
        <f t="shared" si="1"/>
        <v>0</v>
      </c>
      <c r="U11" s="111">
        <f t="shared" si="1"/>
        <v>0</v>
      </c>
      <c r="V11" s="111">
        <f t="shared" si="1"/>
        <v>0</v>
      </c>
      <c r="W11" s="381">
        <f t="shared" si="1"/>
        <v>0</v>
      </c>
    </row>
    <row r="12" spans="1:23" x14ac:dyDescent="0.25">
      <c r="A12" t="s">
        <v>439</v>
      </c>
      <c r="B12" s="533" t="s">
        <v>146</v>
      </c>
      <c r="C12" s="112">
        <f t="shared" si="0"/>
        <v>0</v>
      </c>
      <c r="D12" s="706">
        <v>0</v>
      </c>
      <c r="E12" s="706">
        <v>0</v>
      </c>
      <c r="F12" s="706">
        <v>0</v>
      </c>
      <c r="G12" s="706">
        <v>0</v>
      </c>
      <c r="H12" s="706" t="str">
        <f t="shared" ref="H12:W14" si="2">IF(H$9="taip","Užpildykite","netaikoma")</f>
        <v>netaikoma</v>
      </c>
      <c r="I12" s="706" t="str">
        <f t="shared" si="2"/>
        <v>netaikoma</v>
      </c>
      <c r="J12" s="706" t="str">
        <f t="shared" si="2"/>
        <v>netaikoma</v>
      </c>
      <c r="K12" s="706" t="str">
        <f t="shared" si="2"/>
        <v>netaikoma</v>
      </c>
      <c r="L12" s="706" t="str">
        <f t="shared" si="2"/>
        <v>netaikoma</v>
      </c>
      <c r="M12" s="706" t="str">
        <f t="shared" si="2"/>
        <v>netaikoma</v>
      </c>
      <c r="N12" s="706" t="str">
        <f t="shared" si="2"/>
        <v>netaikoma</v>
      </c>
      <c r="O12" s="706" t="str">
        <f t="shared" si="2"/>
        <v>netaikoma</v>
      </c>
      <c r="P12" s="706" t="str">
        <f t="shared" si="2"/>
        <v>netaikoma</v>
      </c>
      <c r="Q12" s="706" t="str">
        <f t="shared" si="2"/>
        <v>netaikoma</v>
      </c>
      <c r="R12" s="706" t="str">
        <f t="shared" si="2"/>
        <v>netaikoma</v>
      </c>
      <c r="S12" s="706" t="str">
        <f t="shared" si="2"/>
        <v>netaikoma</v>
      </c>
      <c r="T12" s="706" t="str">
        <f t="shared" si="2"/>
        <v>netaikoma</v>
      </c>
      <c r="U12" s="706" t="str">
        <f t="shared" si="2"/>
        <v>netaikoma</v>
      </c>
      <c r="V12" s="706" t="str">
        <f t="shared" si="2"/>
        <v>netaikoma</v>
      </c>
      <c r="W12" s="710" t="str">
        <f t="shared" si="2"/>
        <v>netaikoma</v>
      </c>
    </row>
    <row r="13" spans="1:23" x14ac:dyDescent="0.25">
      <c r="A13" t="s">
        <v>440</v>
      </c>
      <c r="B13" s="533" t="s">
        <v>147</v>
      </c>
      <c r="C13" s="112">
        <f t="shared" si="0"/>
        <v>0</v>
      </c>
      <c r="D13" s="706">
        <v>0</v>
      </c>
      <c r="E13" s="706">
        <v>0</v>
      </c>
      <c r="F13" s="706">
        <v>0</v>
      </c>
      <c r="G13" s="706">
        <v>0</v>
      </c>
      <c r="H13" s="706" t="str">
        <f t="shared" ref="H13:S13" si="3">IF(H$9="taip","Užpildykite","netaikoma")</f>
        <v>netaikoma</v>
      </c>
      <c r="I13" s="706" t="str">
        <f t="shared" si="3"/>
        <v>netaikoma</v>
      </c>
      <c r="J13" s="706" t="str">
        <f t="shared" si="3"/>
        <v>netaikoma</v>
      </c>
      <c r="K13" s="706" t="str">
        <f t="shared" si="3"/>
        <v>netaikoma</v>
      </c>
      <c r="L13" s="706" t="str">
        <f t="shared" si="3"/>
        <v>netaikoma</v>
      </c>
      <c r="M13" s="706" t="str">
        <f t="shared" si="3"/>
        <v>netaikoma</v>
      </c>
      <c r="N13" s="706" t="str">
        <f t="shared" si="3"/>
        <v>netaikoma</v>
      </c>
      <c r="O13" s="706" t="str">
        <f t="shared" si="3"/>
        <v>netaikoma</v>
      </c>
      <c r="P13" s="706" t="str">
        <f t="shared" si="3"/>
        <v>netaikoma</v>
      </c>
      <c r="Q13" s="706" t="str">
        <f t="shared" si="3"/>
        <v>netaikoma</v>
      </c>
      <c r="R13" s="706" t="str">
        <f t="shared" si="3"/>
        <v>netaikoma</v>
      </c>
      <c r="S13" s="706" t="str">
        <f t="shared" si="3"/>
        <v>netaikoma</v>
      </c>
      <c r="T13" s="706" t="str">
        <f t="shared" si="2"/>
        <v>netaikoma</v>
      </c>
      <c r="U13" s="706" t="str">
        <f t="shared" si="2"/>
        <v>netaikoma</v>
      </c>
      <c r="V13" s="706" t="str">
        <f t="shared" si="2"/>
        <v>netaikoma</v>
      </c>
      <c r="W13" s="710" t="str">
        <f t="shared" si="2"/>
        <v>netaikoma</v>
      </c>
    </row>
    <row r="14" spans="1:23" x14ac:dyDescent="0.25">
      <c r="A14" t="s">
        <v>441</v>
      </c>
      <c r="B14" s="533" t="s">
        <v>148</v>
      </c>
      <c r="C14" s="112">
        <f t="shared" si="0"/>
        <v>18</v>
      </c>
      <c r="D14" s="706">
        <v>6.5</v>
      </c>
      <c r="E14" s="706">
        <v>6.5</v>
      </c>
      <c r="F14" s="706">
        <v>5</v>
      </c>
      <c r="G14" s="706">
        <v>0</v>
      </c>
      <c r="H14" s="706" t="str">
        <f t="shared" si="2"/>
        <v>netaikoma</v>
      </c>
      <c r="I14" s="706" t="str">
        <f t="shared" si="2"/>
        <v>netaikoma</v>
      </c>
      <c r="J14" s="706" t="str">
        <f t="shared" si="2"/>
        <v>netaikoma</v>
      </c>
      <c r="K14" s="706" t="str">
        <f t="shared" si="2"/>
        <v>netaikoma</v>
      </c>
      <c r="L14" s="706" t="str">
        <f t="shared" si="2"/>
        <v>netaikoma</v>
      </c>
      <c r="M14" s="706" t="str">
        <f t="shared" si="2"/>
        <v>netaikoma</v>
      </c>
      <c r="N14" s="706" t="str">
        <f t="shared" si="2"/>
        <v>netaikoma</v>
      </c>
      <c r="O14" s="706" t="str">
        <f t="shared" si="2"/>
        <v>netaikoma</v>
      </c>
      <c r="P14" s="706" t="str">
        <f t="shared" si="2"/>
        <v>netaikoma</v>
      </c>
      <c r="Q14" s="706" t="str">
        <f t="shared" si="2"/>
        <v>netaikoma</v>
      </c>
      <c r="R14" s="706" t="str">
        <f t="shared" si="2"/>
        <v>netaikoma</v>
      </c>
      <c r="S14" s="706" t="str">
        <f t="shared" si="2"/>
        <v>netaikoma</v>
      </c>
      <c r="T14" s="706" t="str">
        <f t="shared" si="2"/>
        <v>netaikoma</v>
      </c>
      <c r="U14" s="706" t="str">
        <f t="shared" si="2"/>
        <v>netaikoma</v>
      </c>
      <c r="V14" s="706" t="str">
        <f t="shared" si="2"/>
        <v>netaikoma</v>
      </c>
      <c r="W14" s="710" t="str">
        <f t="shared" si="2"/>
        <v>netaikoma</v>
      </c>
    </row>
    <row r="15" spans="1:23" x14ac:dyDescent="0.25">
      <c r="A15" t="s">
        <v>442</v>
      </c>
      <c r="B15" s="382" t="s">
        <v>403</v>
      </c>
      <c r="C15" s="112">
        <f t="shared" si="0"/>
        <v>18</v>
      </c>
      <c r="D15" s="111">
        <f>SUM(D16:D18)</f>
        <v>6.5</v>
      </c>
      <c r="E15" s="111">
        <f t="shared" ref="E15:W15" si="4">SUM(E16:E18)</f>
        <v>6.5</v>
      </c>
      <c r="F15" s="111">
        <f t="shared" si="4"/>
        <v>5</v>
      </c>
      <c r="G15" s="111">
        <f t="shared" si="4"/>
        <v>0</v>
      </c>
      <c r="H15" s="111">
        <f t="shared" si="4"/>
        <v>0</v>
      </c>
      <c r="I15" s="111">
        <f t="shared" si="4"/>
        <v>0</v>
      </c>
      <c r="J15" s="111">
        <f t="shared" si="4"/>
        <v>0</v>
      </c>
      <c r="K15" s="111">
        <f t="shared" si="4"/>
        <v>0</v>
      </c>
      <c r="L15" s="111">
        <f t="shared" si="4"/>
        <v>0</v>
      </c>
      <c r="M15" s="111">
        <f t="shared" si="4"/>
        <v>0</v>
      </c>
      <c r="N15" s="111">
        <f t="shared" si="4"/>
        <v>0</v>
      </c>
      <c r="O15" s="111">
        <f t="shared" si="4"/>
        <v>0</v>
      </c>
      <c r="P15" s="111">
        <f t="shared" si="4"/>
        <v>0</v>
      </c>
      <c r="Q15" s="111">
        <f t="shared" si="4"/>
        <v>0</v>
      </c>
      <c r="R15" s="111">
        <f t="shared" si="4"/>
        <v>0</v>
      </c>
      <c r="S15" s="111">
        <f t="shared" si="4"/>
        <v>0</v>
      </c>
      <c r="T15" s="111">
        <f t="shared" si="4"/>
        <v>0</v>
      </c>
      <c r="U15" s="111">
        <f t="shared" si="4"/>
        <v>0</v>
      </c>
      <c r="V15" s="111">
        <f t="shared" si="4"/>
        <v>0</v>
      </c>
      <c r="W15" s="381">
        <f t="shared" si="4"/>
        <v>0</v>
      </c>
    </row>
    <row r="16" spans="1:23" x14ac:dyDescent="0.25">
      <c r="A16" t="s">
        <v>443</v>
      </c>
      <c r="B16" s="533" t="s">
        <v>145</v>
      </c>
      <c r="C16" s="112">
        <f>SUM(D16:W16)</f>
        <v>3</v>
      </c>
      <c r="D16" s="706">
        <v>0</v>
      </c>
      <c r="E16" s="706">
        <v>3</v>
      </c>
      <c r="F16" s="706">
        <v>0</v>
      </c>
      <c r="G16" s="706">
        <v>0</v>
      </c>
      <c r="H16" s="706" t="str">
        <f t="shared" ref="H16:W18" si="5">IF(H$10="taip","Užpildykite","netaikoma")</f>
        <v>netaikoma</v>
      </c>
      <c r="I16" s="706" t="str">
        <f t="shared" si="5"/>
        <v>netaikoma</v>
      </c>
      <c r="J16" s="706" t="str">
        <f t="shared" si="5"/>
        <v>netaikoma</v>
      </c>
      <c r="K16" s="706" t="str">
        <f t="shared" si="5"/>
        <v>netaikoma</v>
      </c>
      <c r="L16" s="706" t="str">
        <f t="shared" si="5"/>
        <v>netaikoma</v>
      </c>
      <c r="M16" s="706" t="str">
        <f t="shared" si="5"/>
        <v>netaikoma</v>
      </c>
      <c r="N16" s="706" t="str">
        <f t="shared" si="5"/>
        <v>netaikoma</v>
      </c>
      <c r="O16" s="706" t="str">
        <f t="shared" si="5"/>
        <v>netaikoma</v>
      </c>
      <c r="P16" s="706" t="str">
        <f t="shared" si="5"/>
        <v>netaikoma</v>
      </c>
      <c r="Q16" s="706" t="str">
        <f t="shared" si="5"/>
        <v>netaikoma</v>
      </c>
      <c r="R16" s="706" t="str">
        <f t="shared" si="5"/>
        <v>netaikoma</v>
      </c>
      <c r="S16" s="706" t="str">
        <f t="shared" si="5"/>
        <v>netaikoma</v>
      </c>
      <c r="T16" s="706" t="str">
        <f t="shared" si="5"/>
        <v>netaikoma</v>
      </c>
      <c r="U16" s="706" t="str">
        <f t="shared" si="5"/>
        <v>netaikoma</v>
      </c>
      <c r="V16" s="706" t="str">
        <f t="shared" si="5"/>
        <v>netaikoma</v>
      </c>
      <c r="W16" s="710" t="str">
        <f t="shared" si="5"/>
        <v>netaikoma</v>
      </c>
    </row>
    <row r="17" spans="1:23" x14ac:dyDescent="0.25">
      <c r="A17" t="s">
        <v>444</v>
      </c>
      <c r="B17" s="533" t="s">
        <v>143</v>
      </c>
      <c r="C17" s="112">
        <f>SUM(D17:W17)</f>
        <v>0</v>
      </c>
      <c r="D17" s="706">
        <v>0</v>
      </c>
      <c r="E17" s="706">
        <v>0</v>
      </c>
      <c r="F17" s="706">
        <v>0</v>
      </c>
      <c r="G17" s="706">
        <v>0</v>
      </c>
      <c r="H17" s="706" t="str">
        <f t="shared" ref="H17:S17" si="6">IF(H$10="taip","Užpildykite","netaikoma")</f>
        <v>netaikoma</v>
      </c>
      <c r="I17" s="706" t="str">
        <f t="shared" si="6"/>
        <v>netaikoma</v>
      </c>
      <c r="J17" s="706" t="str">
        <f t="shared" si="6"/>
        <v>netaikoma</v>
      </c>
      <c r="K17" s="706" t="str">
        <f t="shared" si="6"/>
        <v>netaikoma</v>
      </c>
      <c r="L17" s="706" t="str">
        <f t="shared" si="6"/>
        <v>netaikoma</v>
      </c>
      <c r="M17" s="706" t="str">
        <f t="shared" si="6"/>
        <v>netaikoma</v>
      </c>
      <c r="N17" s="706" t="str">
        <f t="shared" si="6"/>
        <v>netaikoma</v>
      </c>
      <c r="O17" s="706" t="str">
        <f t="shared" si="6"/>
        <v>netaikoma</v>
      </c>
      <c r="P17" s="706" t="str">
        <f t="shared" si="6"/>
        <v>netaikoma</v>
      </c>
      <c r="Q17" s="706" t="str">
        <f t="shared" si="6"/>
        <v>netaikoma</v>
      </c>
      <c r="R17" s="706" t="str">
        <f t="shared" si="6"/>
        <v>netaikoma</v>
      </c>
      <c r="S17" s="706" t="str">
        <f t="shared" si="6"/>
        <v>netaikoma</v>
      </c>
      <c r="T17" s="706" t="str">
        <f t="shared" si="5"/>
        <v>netaikoma</v>
      </c>
      <c r="U17" s="706" t="str">
        <f t="shared" si="5"/>
        <v>netaikoma</v>
      </c>
      <c r="V17" s="706" t="str">
        <f t="shared" si="5"/>
        <v>netaikoma</v>
      </c>
      <c r="W17" s="710" t="str">
        <f t="shared" si="5"/>
        <v>netaikoma</v>
      </c>
    </row>
    <row r="18" spans="1:23" ht="15.75" thickBot="1" x14ac:dyDescent="0.3">
      <c r="A18" t="s">
        <v>445</v>
      </c>
      <c r="B18" s="711" t="s">
        <v>144</v>
      </c>
      <c r="C18" s="712">
        <f>SUM(D18:W18)</f>
        <v>15</v>
      </c>
      <c r="D18" s="713">
        <v>6.5</v>
      </c>
      <c r="E18" s="713">
        <v>3.5</v>
      </c>
      <c r="F18" s="713">
        <v>5</v>
      </c>
      <c r="G18" s="713">
        <v>0</v>
      </c>
      <c r="H18" s="713" t="str">
        <f t="shared" si="5"/>
        <v>netaikoma</v>
      </c>
      <c r="I18" s="713" t="str">
        <f t="shared" si="5"/>
        <v>netaikoma</v>
      </c>
      <c r="J18" s="713" t="str">
        <f t="shared" si="5"/>
        <v>netaikoma</v>
      </c>
      <c r="K18" s="713" t="str">
        <f t="shared" si="5"/>
        <v>netaikoma</v>
      </c>
      <c r="L18" s="713" t="str">
        <f t="shared" si="5"/>
        <v>netaikoma</v>
      </c>
      <c r="M18" s="713" t="str">
        <f t="shared" si="5"/>
        <v>netaikoma</v>
      </c>
      <c r="N18" s="713" t="str">
        <f t="shared" si="5"/>
        <v>netaikoma</v>
      </c>
      <c r="O18" s="713" t="str">
        <f t="shared" si="5"/>
        <v>netaikoma</v>
      </c>
      <c r="P18" s="713" t="str">
        <f t="shared" si="5"/>
        <v>netaikoma</v>
      </c>
      <c r="Q18" s="713" t="str">
        <f t="shared" si="5"/>
        <v>netaikoma</v>
      </c>
      <c r="R18" s="713" t="str">
        <f t="shared" si="5"/>
        <v>netaikoma</v>
      </c>
      <c r="S18" s="713" t="str">
        <f t="shared" si="5"/>
        <v>netaikoma</v>
      </c>
      <c r="T18" s="713" t="str">
        <f t="shared" si="5"/>
        <v>netaikoma</v>
      </c>
      <c r="U18" s="713" t="str">
        <f t="shared" si="5"/>
        <v>netaikoma</v>
      </c>
      <c r="V18" s="713" t="str">
        <f t="shared" si="5"/>
        <v>netaikoma</v>
      </c>
      <c r="W18" s="714" t="str">
        <f t="shared" si="5"/>
        <v>netaikoma</v>
      </c>
    </row>
    <row r="19" spans="1:23" x14ac:dyDescent="0.25">
      <c r="A19" t="s">
        <v>446</v>
      </c>
      <c r="B19" s="197" t="s">
        <v>1650</v>
      </c>
      <c r="C19" s="198" t="str">
        <f t="shared" ref="C19" si="7">IF(C8=C11,"Gerai","Klaida")</f>
        <v>Gerai</v>
      </c>
      <c r="D19" s="199" t="str">
        <f>IF(D9="Taip",IF(D8=D11,"Gerai","Klaida"),"Gerai")</f>
        <v>Gerai</v>
      </c>
      <c r="E19" s="199" t="str">
        <f t="shared" ref="E19:W19" si="8">IF(E9="Taip",IF(E8=E11,"Gerai","Klaida"),"Gerai")</f>
        <v>Gerai</v>
      </c>
      <c r="F19" s="199" t="str">
        <f t="shared" si="8"/>
        <v>Gerai</v>
      </c>
      <c r="G19" s="199" t="str">
        <f t="shared" si="8"/>
        <v>Gerai</v>
      </c>
      <c r="H19" s="199" t="str">
        <f t="shared" si="8"/>
        <v>Gerai</v>
      </c>
      <c r="I19" s="199" t="str">
        <f t="shared" si="8"/>
        <v>Gerai</v>
      </c>
      <c r="J19" s="199" t="str">
        <f t="shared" si="8"/>
        <v>Gerai</v>
      </c>
      <c r="K19" s="199" t="str">
        <f t="shared" si="8"/>
        <v>Gerai</v>
      </c>
      <c r="L19" s="199" t="str">
        <f t="shared" si="8"/>
        <v>Gerai</v>
      </c>
      <c r="M19" s="199" t="str">
        <f t="shared" si="8"/>
        <v>Gerai</v>
      </c>
      <c r="N19" s="199" t="str">
        <f t="shared" si="8"/>
        <v>Gerai</v>
      </c>
      <c r="O19" s="199" t="str">
        <f t="shared" si="8"/>
        <v>Gerai</v>
      </c>
      <c r="P19" s="199" t="str">
        <f t="shared" si="8"/>
        <v>Gerai</v>
      </c>
      <c r="Q19" s="199" t="str">
        <f t="shared" si="8"/>
        <v>Gerai</v>
      </c>
      <c r="R19" s="199" t="str">
        <f t="shared" si="8"/>
        <v>Gerai</v>
      </c>
      <c r="S19" s="199" t="str">
        <f t="shared" si="8"/>
        <v>Gerai</v>
      </c>
      <c r="T19" s="199" t="str">
        <f t="shared" si="8"/>
        <v>Gerai</v>
      </c>
      <c r="U19" s="199" t="str">
        <f t="shared" si="8"/>
        <v>Gerai</v>
      </c>
      <c r="V19" s="199" t="str">
        <f t="shared" si="8"/>
        <v>Gerai</v>
      </c>
      <c r="W19" s="200" t="str">
        <f t="shared" si="8"/>
        <v>Gerai</v>
      </c>
    </row>
    <row r="20" spans="1:23" x14ac:dyDescent="0.25">
      <c r="A20" t="s">
        <v>447</v>
      </c>
      <c r="B20" s="197" t="s">
        <v>1651</v>
      </c>
      <c r="C20" s="196"/>
      <c r="D20" s="639" t="str">
        <f>IF(D9="Taip",IF(D11=0,"Neužpildyta","Gerai"),"Gerai")</f>
        <v>Gerai</v>
      </c>
      <c r="E20" s="639" t="str">
        <f t="shared" ref="E20:W20" si="9">IF(E9="Taip",IF(E11=0,"Neužpildyta","Gerai"),"Gerai")</f>
        <v>Gerai</v>
      </c>
      <c r="F20" s="639" t="str">
        <f t="shared" si="9"/>
        <v>Gerai</v>
      </c>
      <c r="G20" s="639" t="str">
        <f t="shared" si="9"/>
        <v>Gerai</v>
      </c>
      <c r="H20" s="639" t="str">
        <f t="shared" si="9"/>
        <v>Gerai</v>
      </c>
      <c r="I20" s="639" t="str">
        <f t="shared" si="9"/>
        <v>Gerai</v>
      </c>
      <c r="J20" s="639" t="str">
        <f t="shared" si="9"/>
        <v>Gerai</v>
      </c>
      <c r="K20" s="639" t="str">
        <f t="shared" si="9"/>
        <v>Gerai</v>
      </c>
      <c r="L20" s="639" t="str">
        <f t="shared" si="9"/>
        <v>Gerai</v>
      </c>
      <c r="M20" s="639" t="str">
        <f t="shared" si="9"/>
        <v>Gerai</v>
      </c>
      <c r="N20" s="639" t="str">
        <f t="shared" si="9"/>
        <v>Gerai</v>
      </c>
      <c r="O20" s="639" t="str">
        <f t="shared" si="9"/>
        <v>Gerai</v>
      </c>
      <c r="P20" s="639" t="str">
        <f t="shared" si="9"/>
        <v>Gerai</v>
      </c>
      <c r="Q20" s="639" t="str">
        <f t="shared" si="9"/>
        <v>Gerai</v>
      </c>
      <c r="R20" s="639" t="str">
        <f t="shared" si="9"/>
        <v>Gerai</v>
      </c>
      <c r="S20" s="639" t="str">
        <f t="shared" si="9"/>
        <v>Gerai</v>
      </c>
      <c r="T20" s="639" t="str">
        <f t="shared" si="9"/>
        <v>Gerai</v>
      </c>
      <c r="U20" s="639" t="str">
        <f t="shared" si="9"/>
        <v>Gerai</v>
      </c>
      <c r="V20" s="639" t="str">
        <f t="shared" si="9"/>
        <v>Gerai</v>
      </c>
      <c r="W20" s="639" t="str">
        <f t="shared" si="9"/>
        <v>Gerai</v>
      </c>
    </row>
    <row r="21" spans="1:23" x14ac:dyDescent="0.25">
      <c r="A21" t="s">
        <v>1649</v>
      </c>
      <c r="B21" s="197" t="s">
        <v>1652</v>
      </c>
      <c r="C21" s="198" t="str">
        <f>IF(C8=C15,"Gerai","Klaida")</f>
        <v>Gerai</v>
      </c>
      <c r="D21" s="199" t="str">
        <f t="shared" ref="D21:W21" si="10">IF(D10="Taip",IF(D8=D15,"Gerai","Klaida"),"Gerai")</f>
        <v>Gerai</v>
      </c>
      <c r="E21" s="199" t="str">
        <f t="shared" si="10"/>
        <v>Gerai</v>
      </c>
      <c r="F21" s="199" t="str">
        <f t="shared" si="10"/>
        <v>Gerai</v>
      </c>
      <c r="G21" s="199" t="str">
        <f t="shared" si="10"/>
        <v>Gerai</v>
      </c>
      <c r="H21" s="199" t="str">
        <f t="shared" si="10"/>
        <v>Gerai</v>
      </c>
      <c r="I21" s="199" t="str">
        <f t="shared" si="10"/>
        <v>Gerai</v>
      </c>
      <c r="J21" s="199" t="str">
        <f t="shared" si="10"/>
        <v>Gerai</v>
      </c>
      <c r="K21" s="199" t="str">
        <f t="shared" si="10"/>
        <v>Gerai</v>
      </c>
      <c r="L21" s="199" t="str">
        <f t="shared" si="10"/>
        <v>Gerai</v>
      </c>
      <c r="M21" s="199" t="str">
        <f t="shared" si="10"/>
        <v>Gerai</v>
      </c>
      <c r="N21" s="199" t="str">
        <f t="shared" si="10"/>
        <v>Gerai</v>
      </c>
      <c r="O21" s="199" t="str">
        <f t="shared" si="10"/>
        <v>Gerai</v>
      </c>
      <c r="P21" s="199" t="str">
        <f t="shared" si="10"/>
        <v>Gerai</v>
      </c>
      <c r="Q21" s="199" t="str">
        <f t="shared" si="10"/>
        <v>Gerai</v>
      </c>
      <c r="R21" s="199" t="str">
        <f t="shared" si="10"/>
        <v>Gerai</v>
      </c>
      <c r="S21" s="199" t="str">
        <f t="shared" si="10"/>
        <v>Gerai</v>
      </c>
      <c r="T21" s="199" t="str">
        <f t="shared" si="10"/>
        <v>Gerai</v>
      </c>
      <c r="U21" s="199" t="str">
        <f t="shared" si="10"/>
        <v>Gerai</v>
      </c>
      <c r="V21" s="199" t="str">
        <f t="shared" si="10"/>
        <v>Gerai</v>
      </c>
      <c r="W21" s="200" t="str">
        <f t="shared" si="10"/>
        <v>Gerai</v>
      </c>
    </row>
    <row r="22" spans="1:23" x14ac:dyDescent="0.25">
      <c r="A22" t="s">
        <v>1648</v>
      </c>
      <c r="B22" s="197" t="s">
        <v>1653</v>
      </c>
      <c r="C22" s="196"/>
      <c r="D22" s="639" t="str">
        <f>IF(D10="Taip",IF(D15=0,"Neužpildyta","Gerai"),"Gerai")</f>
        <v>Gerai</v>
      </c>
      <c r="E22" s="639" t="str">
        <f t="shared" ref="E22:W22" si="11">IF(E10="Taip",IF(E15=0,"Neužpildyta","Gerai"),"Gerai")</f>
        <v>Gerai</v>
      </c>
      <c r="F22" s="639" t="str">
        <f t="shared" si="11"/>
        <v>Gerai</v>
      </c>
      <c r="G22" s="639" t="str">
        <f t="shared" si="11"/>
        <v>Gerai</v>
      </c>
      <c r="H22" s="639" t="str">
        <f t="shared" si="11"/>
        <v>Gerai</v>
      </c>
      <c r="I22" s="639" t="str">
        <f t="shared" si="11"/>
        <v>Gerai</v>
      </c>
      <c r="J22" s="639" t="str">
        <f t="shared" si="11"/>
        <v>Gerai</v>
      </c>
      <c r="K22" s="639" t="str">
        <f t="shared" si="11"/>
        <v>Gerai</v>
      </c>
      <c r="L22" s="639" t="str">
        <f t="shared" si="11"/>
        <v>Gerai</v>
      </c>
      <c r="M22" s="639" t="str">
        <f t="shared" si="11"/>
        <v>Gerai</v>
      </c>
      <c r="N22" s="639" t="str">
        <f t="shared" si="11"/>
        <v>Gerai</v>
      </c>
      <c r="O22" s="639" t="str">
        <f t="shared" si="11"/>
        <v>Gerai</v>
      </c>
      <c r="P22" s="639" t="str">
        <f t="shared" si="11"/>
        <v>Gerai</v>
      </c>
      <c r="Q22" s="639" t="str">
        <f t="shared" si="11"/>
        <v>Gerai</v>
      </c>
      <c r="R22" s="639" t="str">
        <f t="shared" si="11"/>
        <v>Gerai</v>
      </c>
      <c r="S22" s="639" t="str">
        <f t="shared" si="11"/>
        <v>Gerai</v>
      </c>
      <c r="T22" s="639" t="str">
        <f t="shared" si="11"/>
        <v>Gerai</v>
      </c>
      <c r="U22" s="639" t="str">
        <f t="shared" si="11"/>
        <v>Gerai</v>
      </c>
      <c r="V22" s="639" t="str">
        <f t="shared" si="11"/>
        <v>Gerai</v>
      </c>
      <c r="W22" s="639" t="str">
        <f t="shared" si="11"/>
        <v>Gerai</v>
      </c>
    </row>
    <row r="24" spans="1:23" x14ac:dyDescent="0.25">
      <c r="B24" s="95"/>
    </row>
    <row r="25" spans="1:23" x14ac:dyDescent="0.25">
      <c r="B25" s="95"/>
    </row>
    <row r="26" spans="1:23" x14ac:dyDescent="0.25">
      <c r="A26" s="1"/>
      <c r="B26" s="360" t="s">
        <v>1356</v>
      </c>
    </row>
    <row r="27" spans="1:23" ht="195" x14ac:dyDescent="0.25">
      <c r="A27" s="1">
        <v>1</v>
      </c>
      <c r="B27" s="335" t="s">
        <v>1634</v>
      </c>
    </row>
    <row r="28" spans="1:23" ht="105" x14ac:dyDescent="0.25">
      <c r="A28" s="1">
        <v>2</v>
      </c>
      <c r="B28" s="335" t="s">
        <v>1633</v>
      </c>
    </row>
    <row r="29" spans="1:23" ht="45" x14ac:dyDescent="0.25">
      <c r="A29" s="1">
        <v>3</v>
      </c>
      <c r="B29" s="335" t="s">
        <v>1359</v>
      </c>
    </row>
    <row r="30" spans="1:23" ht="45" x14ac:dyDescent="0.25">
      <c r="A30" s="1">
        <v>4</v>
      </c>
      <c r="B30" s="335" t="s">
        <v>1358</v>
      </c>
    </row>
    <row r="31" spans="1:23" ht="60" x14ac:dyDescent="0.25">
      <c r="A31" s="1">
        <v>5</v>
      </c>
      <c r="B31" s="335" t="s">
        <v>1357</v>
      </c>
    </row>
    <row r="32" spans="1:23" ht="105" x14ac:dyDescent="0.25">
      <c r="A32" s="1">
        <v>6</v>
      </c>
      <c r="B32" s="335" t="s">
        <v>1656</v>
      </c>
    </row>
  </sheetData>
  <sheetProtection algorithmName="SHA-512" hashValue="gsiyD6iunLPq9N9+KqRhHc3DkDUxDuD0KMBX/pvhsTG6w6yNfP78+pzL4K6qpAAcq5LdvGGMZUd+qzGzYGcbyQ==" saltValue="DyAo3ccz1rw+SIlpLiD5EQ==" spinCount="100000" sheet="1" objects="1" scenarios="1"/>
  <mergeCells count="1">
    <mergeCell ref="C9:C10"/>
  </mergeCells>
  <phoneticPr fontId="8" type="noConversion"/>
  <dataValidations xWindow="514" yWindow="600" count="1">
    <dataValidation type="decimal" allowBlank="1" showInputMessage="1" showErrorMessage="1" prompt="Maksimali reikšmė - 100" sqref="D12:W14 D16:W18" xr:uid="{00000000-0002-0000-0D00-000000000000}">
      <formula1>0</formula1>
      <formula2>100</formula2>
    </dataValidation>
  </dataValidations>
  <pageMargins left="0.70866141732283472" right="0.70866141732283472" top="0.74803149606299213" bottom="0.74803149606299213" header="0.31496062992125984" footer="0.31496062992125984"/>
  <pageSetup paperSize="9" pageOrder="overThenDown" orientation="landscape" horizontalDpi="4294967293" verticalDpi="0" r:id="rId1"/>
  <headerFooter>
    <oddHeader>&amp;C14. Įgyvendinant VPS planuojamų sukurti darbo vietų paskirstymas pagal amžių ir lytį</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77"/>
  <sheetViews>
    <sheetView topLeftCell="A65" zoomScaleNormal="100" workbookViewId="0">
      <selection activeCell="G44" sqref="G44"/>
    </sheetView>
  </sheetViews>
  <sheetFormatPr defaultColWidth="9.140625" defaultRowHeight="15" x14ac:dyDescent="0.25"/>
  <cols>
    <col min="1" max="1" width="8.5703125" style="106" customWidth="1"/>
    <col min="2" max="2" width="12.5703125" style="106" customWidth="1"/>
    <col min="3" max="3" width="28.5703125" style="13" customWidth="1"/>
    <col min="4" max="4" width="70.5703125" style="13" customWidth="1"/>
    <col min="5" max="7" width="20.5703125" style="13" customWidth="1"/>
    <col min="8" max="8" width="50.5703125" style="13" customWidth="1"/>
    <col min="9" max="9" width="40.5703125" style="13" customWidth="1"/>
    <col min="10" max="10" width="20.5703125" style="13" customWidth="1"/>
    <col min="11" max="16384" width="9.140625" style="13"/>
  </cols>
  <sheetData>
    <row r="1" spans="1:7" s="42" customFormat="1" ht="18.75" x14ac:dyDescent="0.25">
      <c r="A1" s="104" t="s">
        <v>221</v>
      </c>
      <c r="B1" s="44" t="s">
        <v>636</v>
      </c>
      <c r="C1" s="44"/>
      <c r="D1" s="44"/>
      <c r="E1" s="44"/>
      <c r="F1" s="44"/>
      <c r="G1" s="44"/>
    </row>
    <row r="2" spans="1:7" x14ac:dyDescent="0.25">
      <c r="A2" s="105"/>
      <c r="B2" s="105"/>
      <c r="C2" s="1"/>
      <c r="D2" s="1"/>
      <c r="E2" s="1"/>
      <c r="F2" s="1"/>
      <c r="G2" s="1"/>
    </row>
    <row r="3" spans="1:7" x14ac:dyDescent="0.25">
      <c r="A3" s="1"/>
      <c r="B3" s="140" t="s">
        <v>1272</v>
      </c>
      <c r="C3" s="205" t="str">
        <f>'1'!C8</f>
        <v>ALYT</v>
      </c>
    </row>
    <row r="4" spans="1:7" customFormat="1" ht="15.75" thickBot="1" x14ac:dyDescent="0.3"/>
    <row r="5" spans="1:7" x14ac:dyDescent="0.25">
      <c r="A5" s="105"/>
      <c r="B5" s="318">
        <v>1</v>
      </c>
      <c r="C5" s="319">
        <v>2</v>
      </c>
      <c r="D5" s="319">
        <v>3</v>
      </c>
      <c r="E5" s="319">
        <v>4</v>
      </c>
      <c r="F5" s="319">
        <v>5</v>
      </c>
      <c r="G5" s="321">
        <v>6</v>
      </c>
    </row>
    <row r="6" spans="1:7" ht="45" x14ac:dyDescent="0.25">
      <c r="A6" s="105"/>
      <c r="B6" s="362" t="s">
        <v>54</v>
      </c>
      <c r="C6" s="96" t="s">
        <v>659</v>
      </c>
      <c r="D6" s="32" t="s">
        <v>660</v>
      </c>
      <c r="E6" s="97" t="s">
        <v>642</v>
      </c>
      <c r="F6" s="97" t="s">
        <v>643</v>
      </c>
      <c r="G6" s="363" t="s">
        <v>1348</v>
      </c>
    </row>
    <row r="7" spans="1:7" x14ac:dyDescent="0.25">
      <c r="A7" s="105" t="s">
        <v>243</v>
      </c>
      <c r="B7" s="364" t="s">
        <v>0</v>
      </c>
      <c r="C7" s="23" t="s">
        <v>20</v>
      </c>
      <c r="D7" s="98" t="str">
        <f>VLOOKUP(B7,'7'!$B$7:$C$26,2,FALSE)</f>
        <v xml:space="preserve">Sveikatinimo paslaugų kokybės gerinimas  ir prieinamumo didinimas </v>
      </c>
      <c r="E7" s="752" t="str">
        <f>HLOOKUP(B7,'10'!$D$6:$W$18,13,FALSE)</f>
        <v>Pokytis: 1) pasitelkiant vietos išteklius sukurtos ir (ar) pagerinta sveikatinimo paslaugų kokybė; 2) padidintos materialinės investicijos, ekonomiškai aktyvių gyventojų ir verslų skaičius; 3) padidintas sveikatinimo paslaugų prieinamumas vietos gyventojams ir turistams; 4) padidintas sveikatingumas, gyvūnų gerovė, aplinkosauginis sąmoningumas, prisidedama prie klimato kaitos švelninimo ir prisitaikymo prie jos</v>
      </c>
      <c r="F7" s="753"/>
      <c r="G7" s="754"/>
    </row>
    <row r="8" spans="1:7" x14ac:dyDescent="0.25">
      <c r="A8" s="105" t="s">
        <v>244</v>
      </c>
      <c r="B8" s="365"/>
      <c r="C8" s="99" t="s">
        <v>537</v>
      </c>
      <c r="D8" s="100">
        <f>VLOOKUP(B7,'9'!$B$8:$D$27,3,FALSE)</f>
        <v>2</v>
      </c>
      <c r="E8" s="755"/>
      <c r="F8" s="756"/>
      <c r="G8" s="757"/>
    </row>
    <row r="9" spans="1:7" ht="45" x14ac:dyDescent="0.25">
      <c r="A9" s="105" t="s">
        <v>245</v>
      </c>
      <c r="B9" s="365"/>
      <c r="C9" s="101" t="s">
        <v>639</v>
      </c>
      <c r="D9" s="89" t="s">
        <v>1862</v>
      </c>
      <c r="E9" s="756"/>
      <c r="F9" s="756"/>
      <c r="G9" s="757"/>
    </row>
    <row r="10" spans="1:7" ht="45" x14ac:dyDescent="0.25">
      <c r="A10" s="105" t="s">
        <v>246</v>
      </c>
      <c r="B10" s="365"/>
      <c r="C10" s="102" t="s">
        <v>640</v>
      </c>
      <c r="D10" s="90" t="s">
        <v>1863</v>
      </c>
      <c r="E10" s="756"/>
      <c r="F10" s="756"/>
      <c r="G10" s="757"/>
    </row>
    <row r="11" spans="1:7" x14ac:dyDescent="0.25">
      <c r="A11" s="105" t="s">
        <v>247</v>
      </c>
      <c r="B11" s="365"/>
      <c r="C11" s="103" t="s">
        <v>641</v>
      </c>
      <c r="D11" s="91"/>
      <c r="E11" s="758"/>
      <c r="F11" s="758"/>
      <c r="G11" s="759"/>
    </row>
    <row r="12" spans="1:7" x14ac:dyDescent="0.25">
      <c r="A12" s="105" t="s">
        <v>248</v>
      </c>
      <c r="B12" s="365"/>
      <c r="C12" s="28" t="s">
        <v>366</v>
      </c>
      <c r="D12" s="92" t="s">
        <v>1864</v>
      </c>
      <c r="E12" s="13">
        <f>-E13</f>
        <v>0</v>
      </c>
      <c r="F12" s="13">
        <v>2023</v>
      </c>
      <c r="G12" s="366">
        <v>4</v>
      </c>
    </row>
    <row r="13" spans="1:7" x14ac:dyDescent="0.25">
      <c r="A13" s="105" t="s">
        <v>249</v>
      </c>
      <c r="B13" s="365"/>
      <c r="C13" s="28" t="s">
        <v>367</v>
      </c>
      <c r="D13" s="92" t="s">
        <v>1865</v>
      </c>
      <c r="E13" s="13">
        <v>0</v>
      </c>
      <c r="F13" s="13">
        <v>2023</v>
      </c>
      <c r="G13" s="366">
        <v>6.5</v>
      </c>
    </row>
    <row r="14" spans="1:7" x14ac:dyDescent="0.25">
      <c r="A14" s="105" t="s">
        <v>250</v>
      </c>
      <c r="B14" s="367"/>
      <c r="C14" s="26" t="s">
        <v>368</v>
      </c>
      <c r="D14" s="93"/>
      <c r="E14" s="94"/>
      <c r="F14" s="94"/>
      <c r="G14" s="368"/>
    </row>
    <row r="15" spans="1:7" ht="30" x14ac:dyDescent="0.25">
      <c r="A15" s="105" t="s">
        <v>251</v>
      </c>
      <c r="B15" s="364" t="s">
        <v>1</v>
      </c>
      <c r="C15" s="23" t="s">
        <v>20</v>
      </c>
      <c r="D15" s="98" t="str">
        <f>VLOOKUP(B15,'7'!$B$7:$C$26,2,FALSE)</f>
        <v>Darnaus turizmo verslo kūrimas ir plėtra integruojant vietos kultūros ir gamtos  išteklius</v>
      </c>
      <c r="E15" s="752" t="str">
        <f>HLOOKUP(B15,'10'!$D$6:$W$18,13,FALSE)</f>
        <v>Pokytis: 1) padidėjusios materialinės investicijos, ekonomiškai aktyvių gyventojų ir darbo vietų skaičius; 2) sukurtos ir pradėtos teikti  darnaus turizmo paslaugos; 3) padidintas turizmo paslaugų prieinamumas vietos gyventojams ir turistams; 4) padidintas sveikatingumas, gyvūnų gerovė, aplinkosauginis sąmoningumas, prisidedama prie klimato kaitos švelninimo ir prisitaikymo prie jos</v>
      </c>
      <c r="F15" s="753"/>
      <c r="G15" s="754"/>
    </row>
    <row r="16" spans="1:7" x14ac:dyDescent="0.25">
      <c r="A16" s="105" t="s">
        <v>252</v>
      </c>
      <c r="B16" s="365"/>
      <c r="C16" s="99" t="s">
        <v>537</v>
      </c>
      <c r="D16" s="100">
        <f>VLOOKUP(B15,'9'!$B$8:$D$27,3,FALSE)</f>
        <v>2</v>
      </c>
      <c r="E16" s="755"/>
      <c r="F16" s="756"/>
      <c r="G16" s="757"/>
    </row>
    <row r="17" spans="1:8" ht="45" x14ac:dyDescent="0.25">
      <c r="A17" s="105" t="s">
        <v>478</v>
      </c>
      <c r="B17" s="365"/>
      <c r="C17" s="23" t="s">
        <v>639</v>
      </c>
      <c r="D17" s="89" t="s">
        <v>1863</v>
      </c>
      <c r="E17" s="756"/>
      <c r="F17" s="756"/>
      <c r="G17" s="757"/>
    </row>
    <row r="18" spans="1:8" x14ac:dyDescent="0.25">
      <c r="A18" s="105" t="s">
        <v>479</v>
      </c>
      <c r="B18" s="365"/>
      <c r="C18" s="28" t="s">
        <v>640</v>
      </c>
      <c r="D18" s="90"/>
      <c r="E18" s="756"/>
      <c r="F18" s="756"/>
      <c r="G18" s="757"/>
    </row>
    <row r="19" spans="1:8" ht="45" x14ac:dyDescent="0.25">
      <c r="A19" s="105" t="s">
        <v>480</v>
      </c>
      <c r="B19" s="365"/>
      <c r="C19" s="26" t="s">
        <v>641</v>
      </c>
      <c r="D19" s="91" t="s">
        <v>1862</v>
      </c>
      <c r="E19" s="758"/>
      <c r="F19" s="758"/>
      <c r="G19" s="759"/>
    </row>
    <row r="20" spans="1:8" x14ac:dyDescent="0.25">
      <c r="A20" s="105" t="s">
        <v>943</v>
      </c>
      <c r="B20" s="365"/>
      <c r="C20" s="28" t="s">
        <v>366</v>
      </c>
      <c r="D20" s="92" t="s">
        <v>1867</v>
      </c>
      <c r="E20" s="13">
        <v>0</v>
      </c>
      <c r="F20" s="13">
        <v>2023</v>
      </c>
      <c r="G20" s="366">
        <v>6.5</v>
      </c>
    </row>
    <row r="21" spans="1:8" x14ac:dyDescent="0.25">
      <c r="A21" s="105" t="s">
        <v>944</v>
      </c>
      <c r="B21" s="365"/>
      <c r="C21" s="28" t="s">
        <v>367</v>
      </c>
      <c r="D21" s="92" t="s">
        <v>1868</v>
      </c>
      <c r="E21" s="13">
        <v>0</v>
      </c>
      <c r="F21" s="13">
        <v>2023</v>
      </c>
      <c r="G21" s="366">
        <v>4</v>
      </c>
    </row>
    <row r="22" spans="1:8" x14ac:dyDescent="0.25">
      <c r="A22" s="105" t="s">
        <v>945</v>
      </c>
      <c r="B22" s="367"/>
      <c r="C22" s="26" t="s">
        <v>368</v>
      </c>
      <c r="D22" s="93" t="s">
        <v>1866</v>
      </c>
      <c r="E22" s="94">
        <v>0</v>
      </c>
      <c r="F22" s="94">
        <v>2023</v>
      </c>
      <c r="G22" s="368">
        <v>2244</v>
      </c>
    </row>
    <row r="23" spans="1:8" x14ac:dyDescent="0.25">
      <c r="A23" s="105" t="s">
        <v>946</v>
      </c>
      <c r="B23" s="364" t="s">
        <v>2</v>
      </c>
      <c r="C23" s="23" t="s">
        <v>20</v>
      </c>
      <c r="D23" s="98" t="str">
        <f>VLOOKUP(B23,'7'!$B$7:$C$26,2,FALSE)</f>
        <v>Teminių kaimų kūrimas ir  vietos produktų populiarinimas</v>
      </c>
      <c r="E23" s="752" t="str">
        <f>HLOOKUP(B23,'10'!$D$6:$W$18,13,FALSE)</f>
        <v>Pokytis: 1) padidintas naujai kuriamų arba plėtojamų bendruomeninių verslų kaime skaičius; 2) išugdyti reikalingi gebėjimai teminti kultūros ir gamtos objektus, plėtoti teminius kaimus; padidintas teminių kaimų paslaugų populiarumas; 3) padidintas kaimo gyventojų, ypač mažiau galimybių turinčių asmenų, įtrauktis teikiant  ir vartojant paslaugas; 4) padidintas sveikatingumas, gyvūnų gerovė, aplinkosauginis sąmoningumas, prisidedama prie klimato kaitos švelninimo ir prisitaikymo prie jos.</v>
      </c>
      <c r="F23" s="753"/>
      <c r="G23" s="754"/>
    </row>
    <row r="24" spans="1:8" x14ac:dyDescent="0.25">
      <c r="A24" s="105" t="s">
        <v>947</v>
      </c>
      <c r="B24" s="365"/>
      <c r="C24" s="99" t="s">
        <v>537</v>
      </c>
      <c r="D24" s="100">
        <f>VLOOKUP(B23,'9'!$B$8:$D$27,3,FALSE)</f>
        <v>2</v>
      </c>
      <c r="E24" s="755"/>
      <c r="F24" s="756"/>
      <c r="G24" s="757"/>
    </row>
    <row r="25" spans="1:8" ht="45" x14ac:dyDescent="0.25">
      <c r="A25" s="105" t="s">
        <v>948</v>
      </c>
      <c r="B25" s="365"/>
      <c r="C25" s="23" t="s">
        <v>639</v>
      </c>
      <c r="D25" s="89" t="s">
        <v>1869</v>
      </c>
      <c r="E25" s="755"/>
      <c r="F25" s="756"/>
      <c r="G25" s="757"/>
    </row>
    <row r="26" spans="1:8" ht="45" x14ac:dyDescent="0.25">
      <c r="A26" s="105" t="s">
        <v>949</v>
      </c>
      <c r="B26" s="365"/>
      <c r="C26" s="28" t="s">
        <v>640</v>
      </c>
      <c r="D26" s="90" t="s">
        <v>1863</v>
      </c>
      <c r="E26" s="755"/>
      <c r="F26" s="756"/>
      <c r="G26" s="757"/>
    </row>
    <row r="27" spans="1:8" x14ac:dyDescent="0.25">
      <c r="A27" s="105" t="s">
        <v>950</v>
      </c>
      <c r="B27" s="365"/>
      <c r="C27" s="26" t="s">
        <v>641</v>
      </c>
      <c r="D27" s="91"/>
      <c r="E27" s="760"/>
      <c r="F27" s="758"/>
      <c r="G27" s="759"/>
    </row>
    <row r="28" spans="1:8" x14ac:dyDescent="0.25">
      <c r="A28" s="105" t="s">
        <v>951</v>
      </c>
      <c r="B28" s="365"/>
      <c r="C28" s="28" t="s">
        <v>366</v>
      </c>
      <c r="D28" s="92" t="s">
        <v>1867</v>
      </c>
      <c r="E28" s="13">
        <v>0</v>
      </c>
      <c r="F28" s="13">
        <v>2023</v>
      </c>
      <c r="G28" s="366">
        <v>5</v>
      </c>
    </row>
    <row r="29" spans="1:8" x14ac:dyDescent="0.25">
      <c r="A29" s="105" t="s">
        <v>952</v>
      </c>
      <c r="B29" s="365"/>
      <c r="C29" s="28" t="s">
        <v>367</v>
      </c>
      <c r="D29" s="92" t="s">
        <v>1870</v>
      </c>
      <c r="E29" s="13">
        <v>0</v>
      </c>
      <c r="F29" s="13">
        <v>2023</v>
      </c>
      <c r="G29" s="366">
        <v>1250</v>
      </c>
      <c r="H29" s="13" t="s">
        <v>1900</v>
      </c>
    </row>
    <row r="30" spans="1:8" x14ac:dyDescent="0.25">
      <c r="A30" s="105" t="s">
        <v>953</v>
      </c>
      <c r="B30" s="367"/>
      <c r="C30" s="26" t="s">
        <v>368</v>
      </c>
      <c r="D30" s="93" t="s">
        <v>1864</v>
      </c>
      <c r="E30" s="94">
        <v>0</v>
      </c>
      <c r="F30" s="94">
        <v>2023</v>
      </c>
      <c r="G30" s="368">
        <v>5</v>
      </c>
    </row>
    <row r="31" spans="1:8" x14ac:dyDescent="0.25">
      <c r="A31" s="105" t="s">
        <v>954</v>
      </c>
      <c r="B31" s="364" t="s">
        <v>3</v>
      </c>
      <c r="C31" s="23" t="s">
        <v>20</v>
      </c>
      <c r="D31" s="98" t="str">
        <f>VLOOKUP(B31,'7'!$B$7:$C$26,2,FALSE)</f>
        <v>Įtraukios infrastruktūros vystymas taikant sumanius sprendimus</v>
      </c>
      <c r="E31" s="752" t="str">
        <f>HLOOKUP(B31,'10'!$D$6:$W$18,13,FALSE)</f>
        <v>Pokytis: 1) pasitelkiant vietos išteklius sukurtos ir (ar) pagerinta sveikatinimo paslaugų kokybė; 2) padidintos materialinės investicijos, ekonomiškai aktyvių gyventojų ir verslų skaičius; 3) padidintas sveikatinimo paslaugų prieinamumas vietos gyventojams ir turistams; 4) padidintas sveikatingumas, gyvūnų gerovė, aplinkosauginis sąmoningumas, prisidedama prie klimato kaitos švelninimo ir prisitaikymo prie jos</v>
      </c>
      <c r="F31" s="753"/>
      <c r="G31" s="754"/>
    </row>
    <row r="32" spans="1:8" x14ac:dyDescent="0.25">
      <c r="A32" s="105" t="s">
        <v>955</v>
      </c>
      <c r="B32" s="365"/>
      <c r="C32" s="99" t="s">
        <v>537</v>
      </c>
      <c r="D32" s="100">
        <f>VLOOKUP(B31,'9'!$B$8:$D$27,3,FALSE)</f>
        <v>0</v>
      </c>
      <c r="E32" s="755"/>
      <c r="F32" s="756"/>
      <c r="G32" s="757"/>
    </row>
    <row r="33" spans="1:7" x14ac:dyDescent="0.25">
      <c r="A33" s="105" t="s">
        <v>956</v>
      </c>
      <c r="B33" s="365"/>
      <c r="C33" s="23" t="s">
        <v>639</v>
      </c>
      <c r="D33" s="89"/>
      <c r="E33" s="755"/>
      <c r="F33" s="756"/>
      <c r="G33" s="757"/>
    </row>
    <row r="34" spans="1:7" x14ac:dyDescent="0.25">
      <c r="A34" s="105" t="s">
        <v>957</v>
      </c>
      <c r="B34" s="365"/>
      <c r="C34" s="28" t="s">
        <v>640</v>
      </c>
      <c r="D34" s="90"/>
      <c r="E34" s="755"/>
      <c r="F34" s="756"/>
      <c r="G34" s="757"/>
    </row>
    <row r="35" spans="1:7" x14ac:dyDescent="0.25">
      <c r="A35" s="105" t="s">
        <v>958</v>
      </c>
      <c r="B35" s="365"/>
      <c r="C35" s="26" t="s">
        <v>641</v>
      </c>
      <c r="D35" s="91"/>
      <c r="E35" s="760"/>
      <c r="F35" s="758"/>
      <c r="G35" s="759"/>
    </row>
    <row r="36" spans="1:7" x14ac:dyDescent="0.25">
      <c r="A36" s="105" t="s">
        <v>959</v>
      </c>
      <c r="B36" s="365"/>
      <c r="C36" s="28" t="s">
        <v>366</v>
      </c>
      <c r="D36" s="92" t="s">
        <v>1864</v>
      </c>
      <c r="E36" s="13">
        <v>0</v>
      </c>
      <c r="F36" s="13">
        <v>2023</v>
      </c>
      <c r="G36" s="366">
        <v>0</v>
      </c>
    </row>
    <row r="37" spans="1:7" x14ac:dyDescent="0.25">
      <c r="A37" s="105" t="s">
        <v>960</v>
      </c>
      <c r="B37" s="365"/>
      <c r="C37" s="28" t="s">
        <v>367</v>
      </c>
      <c r="D37" s="92" t="s">
        <v>1870</v>
      </c>
      <c r="E37" s="13">
        <v>0</v>
      </c>
      <c r="F37" s="13">
        <v>2023</v>
      </c>
      <c r="G37" s="366">
        <v>0</v>
      </c>
    </row>
    <row r="38" spans="1:7" ht="30" x14ac:dyDescent="0.25">
      <c r="A38" s="105" t="s">
        <v>961</v>
      </c>
      <c r="B38" s="367"/>
      <c r="C38" s="26" t="s">
        <v>368</v>
      </c>
      <c r="D38" s="93" t="s">
        <v>1872</v>
      </c>
      <c r="E38" s="94">
        <v>0</v>
      </c>
      <c r="F38" s="94">
        <v>2023</v>
      </c>
      <c r="G38" s="368">
        <v>0</v>
      </c>
    </row>
    <row r="39" spans="1:7" x14ac:dyDescent="0.25">
      <c r="A39" s="105" t="s">
        <v>962</v>
      </c>
      <c r="B39" s="364" t="s">
        <v>4</v>
      </c>
      <c r="C39" s="23" t="s">
        <v>20</v>
      </c>
      <c r="D39" s="98" t="str">
        <f>VLOOKUP(B39,'7'!$B$7:$C$26,2,FALSE)</f>
        <v>Jaunimo verslumo ir įtraukties skatinimas</v>
      </c>
      <c r="E39" s="752" t="str">
        <f>HLOOKUP(B39,'10'!$D$6:$W$18,13,FALSE)</f>
        <v>Pokytis: 1) padidintos galimybės teikti paslaugas ir jų prieinamumas; 2) išugdyti reikalingi gebėjimai teminti kultūros ir gamtos objektus bei padidintas sveikatinimo ir turizmo paslaugų populiarumas; 3) padidintas kaimo gyventojų, ypač mažiau galimybių turinčių asmenų, įtrauktis teikiant (edukacijos, turizmo maršrutai) ir vartojant paslaugas; 4) padidintas verslumas, sveikatingumas, gyvūnų gerovė, aplinkosauginis sąmoningumas, prisidedama prie klimato kaitos švelninimo ir prisitaikymo prie jos</v>
      </c>
      <c r="F39" s="753"/>
      <c r="G39" s="754"/>
    </row>
    <row r="40" spans="1:7" x14ac:dyDescent="0.25">
      <c r="A40" s="105" t="s">
        <v>963</v>
      </c>
      <c r="B40" s="365"/>
      <c r="C40" s="99" t="s">
        <v>537</v>
      </c>
      <c r="D40" s="100">
        <f>VLOOKUP(B39,'9'!$B$8:$D$27,3,FALSE)</f>
        <v>2</v>
      </c>
      <c r="E40" s="755"/>
      <c r="F40" s="756"/>
      <c r="G40" s="757"/>
    </row>
    <row r="41" spans="1:7" ht="30" x14ac:dyDescent="0.25">
      <c r="A41" s="105" t="s">
        <v>964</v>
      </c>
      <c r="B41" s="365"/>
      <c r="C41" s="23" t="s">
        <v>639</v>
      </c>
      <c r="D41" s="89" t="s">
        <v>1873</v>
      </c>
      <c r="E41" s="755"/>
      <c r="F41" s="756"/>
      <c r="G41" s="757"/>
    </row>
    <row r="42" spans="1:7" x14ac:dyDescent="0.25">
      <c r="A42" s="105" t="s">
        <v>965</v>
      </c>
      <c r="B42" s="365"/>
      <c r="C42" s="28" t="s">
        <v>640</v>
      </c>
      <c r="D42" s="90"/>
      <c r="E42" s="755"/>
      <c r="F42" s="756"/>
      <c r="G42" s="757"/>
    </row>
    <row r="43" spans="1:7" ht="45" x14ac:dyDescent="0.25">
      <c r="A43" s="105" t="s">
        <v>966</v>
      </c>
      <c r="B43" s="365"/>
      <c r="C43" s="26" t="s">
        <v>641</v>
      </c>
      <c r="D43" s="91" t="s">
        <v>1869</v>
      </c>
      <c r="E43" s="760"/>
      <c r="F43" s="758"/>
      <c r="G43" s="759"/>
    </row>
    <row r="44" spans="1:7" ht="30" x14ac:dyDescent="0.25">
      <c r="A44" s="105" t="s">
        <v>967</v>
      </c>
      <c r="B44" s="365"/>
      <c r="C44" s="28" t="s">
        <v>366</v>
      </c>
      <c r="D44" s="92" t="s">
        <v>1872</v>
      </c>
      <c r="E44" s="13">
        <v>0</v>
      </c>
      <c r="F44" s="13">
        <v>2023</v>
      </c>
      <c r="G44" s="366">
        <v>175</v>
      </c>
    </row>
    <row r="45" spans="1:7" x14ac:dyDescent="0.25">
      <c r="A45" s="105" t="s">
        <v>968</v>
      </c>
      <c r="B45" s="365"/>
      <c r="C45" s="28" t="s">
        <v>367</v>
      </c>
      <c r="D45" s="92"/>
      <c r="G45" s="366"/>
    </row>
    <row r="46" spans="1:7" x14ac:dyDescent="0.25">
      <c r="A46" s="105" t="s">
        <v>969</v>
      </c>
      <c r="B46" s="367"/>
      <c r="C46" s="26" t="s">
        <v>368</v>
      </c>
      <c r="D46" s="93"/>
      <c r="E46" s="94"/>
      <c r="F46" s="94"/>
      <c r="G46" s="368"/>
    </row>
    <row r="47" spans="1:7" x14ac:dyDescent="0.25">
      <c r="A47" s="105" t="s">
        <v>970</v>
      </c>
      <c r="B47" s="364" t="s">
        <v>5</v>
      </c>
      <c r="C47" s="23" t="s">
        <v>1107</v>
      </c>
      <c r="D47" s="98" t="str">
        <f>VLOOKUP(B47,'7'!$B$7:$C$26,2,FALSE)</f>
        <v>Teritorinis VVG bendradarbiavimas</v>
      </c>
      <c r="E47" s="752" t="str">
        <f>HLOOKUP(B47,'10'!$D$6:$W$18,13,FALSE)</f>
        <v>Pokytis:  1) padidintos galimybės teikti paslaugas ir jų prieinamumas; 2) išugdyti reikalingi gebėjimai, padidintas fizinių ir juridinių asmenų, kurie kūrybiškai pritaikys gerosios patirties pavyzdžius VP, skaičius;  3) bendradarbiavimo kūrimas, sustiprinti ryšiai su fiziniais ir juridiniais asmenimis kitoje VVG; 4) padidintas VVG teritorijos, veikiančių subjektų žinomumas, teikiamų sveikatinimo ir turizmo paslaugų populiarumas.</v>
      </c>
      <c r="F47" s="753"/>
      <c r="G47" s="754"/>
    </row>
    <row r="48" spans="1:7" x14ac:dyDescent="0.25">
      <c r="A48" s="105" t="s">
        <v>971</v>
      </c>
      <c r="B48" s="365"/>
      <c r="C48" s="99" t="s">
        <v>537</v>
      </c>
      <c r="D48" s="100">
        <f>VLOOKUP(B47,'9'!$B$8:$D$27,3,FALSE)</f>
        <v>5</v>
      </c>
      <c r="E48" s="755"/>
      <c r="F48" s="756"/>
      <c r="G48" s="757"/>
    </row>
    <row r="49" spans="1:7" ht="45" x14ac:dyDescent="0.25">
      <c r="A49" s="105" t="s">
        <v>972</v>
      </c>
      <c r="B49" s="365"/>
      <c r="C49" s="23" t="s">
        <v>639</v>
      </c>
      <c r="D49" s="89" t="s">
        <v>1862</v>
      </c>
      <c r="E49" s="755"/>
      <c r="F49" s="756"/>
      <c r="G49" s="757"/>
    </row>
    <row r="50" spans="1:7" ht="45" x14ac:dyDescent="0.25">
      <c r="A50" s="105" t="s">
        <v>973</v>
      </c>
      <c r="B50" s="365"/>
      <c r="C50" s="28" t="s">
        <v>640</v>
      </c>
      <c r="D50" s="90" t="s">
        <v>1863</v>
      </c>
      <c r="E50" s="755"/>
      <c r="F50" s="756"/>
      <c r="G50" s="757"/>
    </row>
    <row r="51" spans="1:7" ht="45" x14ac:dyDescent="0.25">
      <c r="A51" s="105" t="s">
        <v>974</v>
      </c>
      <c r="B51" s="365"/>
      <c r="C51" s="26" t="s">
        <v>641</v>
      </c>
      <c r="D51" s="91" t="s">
        <v>1869</v>
      </c>
      <c r="E51" s="760"/>
      <c r="F51" s="758"/>
      <c r="G51" s="759"/>
    </row>
    <row r="52" spans="1:7" x14ac:dyDescent="0.25">
      <c r="A52" s="105" t="s">
        <v>975</v>
      </c>
      <c r="B52" s="365"/>
      <c r="C52" s="28" t="s">
        <v>366</v>
      </c>
      <c r="D52" s="92" t="s">
        <v>1893</v>
      </c>
      <c r="E52" s="13">
        <v>0</v>
      </c>
      <c r="F52" s="13">
        <v>2023</v>
      </c>
      <c r="G52" s="366">
        <v>40</v>
      </c>
    </row>
    <row r="53" spans="1:7" ht="30" x14ac:dyDescent="0.25">
      <c r="A53" s="105" t="s">
        <v>976</v>
      </c>
      <c r="B53" s="365"/>
      <c r="C53" s="28" t="s">
        <v>367</v>
      </c>
      <c r="D53" s="92" t="s">
        <v>1872</v>
      </c>
      <c r="E53" s="13">
        <v>0</v>
      </c>
      <c r="F53" s="13">
        <v>2023</v>
      </c>
      <c r="G53" s="366">
        <v>10</v>
      </c>
    </row>
    <row r="54" spans="1:7" x14ac:dyDescent="0.25">
      <c r="A54" s="105" t="s">
        <v>977</v>
      </c>
      <c r="B54" s="367"/>
      <c r="C54" s="26" t="s">
        <v>368</v>
      </c>
      <c r="D54" s="93"/>
      <c r="E54" s="94"/>
      <c r="F54" s="94"/>
      <c r="G54" s="368"/>
    </row>
    <row r="55" spans="1:7" x14ac:dyDescent="0.25">
      <c r="A55" s="105" t="s">
        <v>978</v>
      </c>
      <c r="B55" s="364" t="s">
        <v>6</v>
      </c>
      <c r="C55" s="23" t="s">
        <v>20</v>
      </c>
      <c r="D55" s="98" t="str">
        <f>VLOOKUP(B55,'7'!$B$7:$C$26,2,FALSE)</f>
        <v>Tarptautinis VVG bendradarbiavimas</v>
      </c>
      <c r="E55" s="752" t="str">
        <f>HLOOKUP(B55,'10'!$D$6:$W$18,13,FALSE)</f>
        <v>Pokytis:  1) padidintos galimybės teikti paslaugas ir jų prieinamumas; 2) išugdyti reikalingi gebėjimai, padidintas fizinių ir juridinių asmenų, kurie kūrybiškai pritaikys gerosios patirties pavyzdžius VP, skaičius; 3) bendradarbiavimo kūrimas, sustiprinti ryšiai su fiziniais ir juridiniais asmenimis užsienio  VVG; 4) padidintas VVG teritorijos, veikiančių subjektų žinomumas, teikiamų sveikatinimo ir turizmo paslaugų populiarumas.</v>
      </c>
      <c r="F55" s="753"/>
      <c r="G55" s="754"/>
    </row>
    <row r="56" spans="1:7" x14ac:dyDescent="0.25">
      <c r="A56" s="105" t="s">
        <v>979</v>
      </c>
      <c r="B56" s="365"/>
      <c r="C56" s="99" t="s">
        <v>537</v>
      </c>
      <c r="D56" s="100">
        <f>VLOOKUP(B55,'9'!$B$8:$D$27,3,FALSE)</f>
        <v>5</v>
      </c>
      <c r="E56" s="755"/>
      <c r="F56" s="756"/>
      <c r="G56" s="757"/>
    </row>
    <row r="57" spans="1:7" ht="45" x14ac:dyDescent="0.25">
      <c r="A57" s="105" t="s">
        <v>980</v>
      </c>
      <c r="B57" s="365"/>
      <c r="C57" s="23" t="s">
        <v>639</v>
      </c>
      <c r="D57" s="89" t="s">
        <v>1871</v>
      </c>
      <c r="E57" s="755"/>
      <c r="F57" s="756"/>
      <c r="G57" s="757"/>
    </row>
    <row r="58" spans="1:7" ht="30" x14ac:dyDescent="0.25">
      <c r="A58" s="105" t="s">
        <v>981</v>
      </c>
      <c r="B58" s="365"/>
      <c r="C58" s="28" t="s">
        <v>640</v>
      </c>
      <c r="D58" s="90" t="s">
        <v>1873</v>
      </c>
      <c r="E58" s="755"/>
      <c r="F58" s="756"/>
      <c r="G58" s="757"/>
    </row>
    <row r="59" spans="1:7" x14ac:dyDescent="0.25">
      <c r="A59" s="105" t="s">
        <v>982</v>
      </c>
      <c r="B59" s="365"/>
      <c r="C59" s="26" t="s">
        <v>641</v>
      </c>
      <c r="D59" s="91"/>
      <c r="E59" s="760"/>
      <c r="F59" s="758"/>
      <c r="G59" s="759"/>
    </row>
    <row r="60" spans="1:7" x14ac:dyDescent="0.25">
      <c r="A60" s="105" t="s">
        <v>983</v>
      </c>
      <c r="B60" s="365"/>
      <c r="C60" s="28" t="s">
        <v>366</v>
      </c>
      <c r="D60" s="92" t="s">
        <v>1893</v>
      </c>
      <c r="E60" s="13">
        <v>0</v>
      </c>
      <c r="F60" s="13">
        <v>2023</v>
      </c>
      <c r="G60" s="366">
        <v>40</v>
      </c>
    </row>
    <row r="61" spans="1:7" ht="30" x14ac:dyDescent="0.25">
      <c r="A61" s="105" t="s">
        <v>984</v>
      </c>
      <c r="B61" s="365"/>
      <c r="C61" s="28" t="s">
        <v>367</v>
      </c>
      <c r="D61" s="92" t="s">
        <v>1872</v>
      </c>
      <c r="E61" s="13">
        <v>0</v>
      </c>
      <c r="F61" s="13">
        <v>2023</v>
      </c>
      <c r="G61" s="366">
        <v>10</v>
      </c>
    </row>
    <row r="62" spans="1:7" x14ac:dyDescent="0.25">
      <c r="A62" s="105" t="s">
        <v>985</v>
      </c>
      <c r="B62" s="367"/>
      <c r="C62" s="26" t="s">
        <v>368</v>
      </c>
      <c r="D62" s="93"/>
      <c r="E62" s="94"/>
      <c r="F62" s="94"/>
      <c r="G62" s="368"/>
    </row>
    <row r="63" spans="1:7" x14ac:dyDescent="0.25">
      <c r="A63" s="105" t="s">
        <v>986</v>
      </c>
      <c r="B63" s="364" t="s">
        <v>7</v>
      </c>
      <c r="C63" s="23" t="s">
        <v>20</v>
      </c>
      <c r="D63" s="98" t="str">
        <f>VLOOKUP(B63,'7'!$B$7:$C$26,2,FALSE)</f>
        <v>Įtraukios infrastruktūros vystymas taikant sumanius sprendimus</v>
      </c>
      <c r="E63" s="752" t="str">
        <f>HLOOKUP(B63,'10'!$D$6:$W$18,13,FALSE)</f>
        <v>Pokytis: 1) padidintas viešųjų paslaugų prieinamumas ir galimybės teikti paslaugas; 2) padidėjęs skaitmeninių ir kitų technologijų naudojimas, svariau prisidedama prie klimato kaitos švelninimo ir prisitaikymo prie jos; 3) pagerėję įgūdžiai dirbti su duomenimis ir žiedinės bioekonomikos principais grįstais sprendimais, geresnis vietos išteklių valdymas; 4) padidėjusi kaimo gyventojų, ypač mažiau galimybių turinčių asmenų, įtrauktis ir  gyvenamosios vietos patrauklumas</v>
      </c>
      <c r="F63" s="753"/>
      <c r="G63" s="754"/>
    </row>
    <row r="64" spans="1:7" x14ac:dyDescent="0.25">
      <c r="A64" s="105" t="s">
        <v>987</v>
      </c>
      <c r="B64" s="365"/>
      <c r="C64" s="99" t="s">
        <v>537</v>
      </c>
      <c r="D64" s="100">
        <f>VLOOKUP(B63,'9'!$B$8:$D$27,3,FALSE)</f>
        <v>3</v>
      </c>
      <c r="E64" s="755"/>
      <c r="F64" s="756"/>
      <c r="G64" s="757"/>
    </row>
    <row r="65" spans="1:7" ht="45" x14ac:dyDescent="0.25">
      <c r="A65" s="105" t="s">
        <v>988</v>
      </c>
      <c r="B65" s="365"/>
      <c r="C65" s="23" t="s">
        <v>639</v>
      </c>
      <c r="D65" s="89" t="s">
        <v>1863</v>
      </c>
      <c r="E65" s="755"/>
      <c r="F65" s="756"/>
      <c r="G65" s="757"/>
    </row>
    <row r="66" spans="1:7" ht="45" x14ac:dyDescent="0.25">
      <c r="A66" s="105" t="s">
        <v>989</v>
      </c>
      <c r="B66" s="365"/>
      <c r="C66" s="28" t="s">
        <v>640</v>
      </c>
      <c r="D66" s="90" t="s">
        <v>1871</v>
      </c>
      <c r="E66" s="755"/>
      <c r="F66" s="756"/>
      <c r="G66" s="757"/>
    </row>
    <row r="67" spans="1:7" ht="45" x14ac:dyDescent="0.25">
      <c r="A67" s="105" t="s">
        <v>990</v>
      </c>
      <c r="B67" s="365"/>
      <c r="C67" s="26" t="s">
        <v>641</v>
      </c>
      <c r="D67" s="91" t="s">
        <v>1869</v>
      </c>
      <c r="E67" s="760"/>
      <c r="F67" s="758"/>
      <c r="G67" s="759"/>
    </row>
    <row r="68" spans="1:7" x14ac:dyDescent="0.25">
      <c r="A68" s="105" t="s">
        <v>991</v>
      </c>
      <c r="B68" s="365"/>
      <c r="C68" s="28" t="s">
        <v>366</v>
      </c>
      <c r="D68" s="92" t="s">
        <v>1870</v>
      </c>
      <c r="E68" s="13">
        <v>0</v>
      </c>
      <c r="F68" s="13">
        <v>2023</v>
      </c>
      <c r="G68" s="366">
        <v>1496</v>
      </c>
    </row>
    <row r="69" spans="1:7" ht="30" x14ac:dyDescent="0.25">
      <c r="A69" s="105" t="s">
        <v>992</v>
      </c>
      <c r="B69" s="365"/>
      <c r="C69" s="28" t="s">
        <v>367</v>
      </c>
      <c r="D69" s="92" t="s">
        <v>1872</v>
      </c>
      <c r="E69" s="13">
        <v>0</v>
      </c>
      <c r="F69" s="13">
        <v>2023</v>
      </c>
      <c r="G69" s="366">
        <v>374</v>
      </c>
    </row>
    <row r="70" spans="1:7" x14ac:dyDescent="0.25">
      <c r="A70" s="105" t="s">
        <v>993</v>
      </c>
      <c r="B70" s="367"/>
      <c r="C70" s="26" t="s">
        <v>368</v>
      </c>
      <c r="D70" s="93"/>
      <c r="E70" s="94"/>
      <c r="F70" s="94"/>
      <c r="G70" s="368"/>
    </row>
    <row r="71" spans="1:7" x14ac:dyDescent="0.25">
      <c r="A71" s="105" t="s">
        <v>994</v>
      </c>
      <c r="B71" s="364" t="s">
        <v>8</v>
      </c>
      <c r="C71" s="23" t="s">
        <v>20</v>
      </c>
      <c r="D71" s="98">
        <f>VLOOKUP(B71,'7'!$B$7:$C$26,2,FALSE)</f>
        <v>0</v>
      </c>
      <c r="E71" s="752">
        <f>HLOOKUP(B71,'10'!$D$6:$W$18,13,FALSE)</f>
        <v>0</v>
      </c>
      <c r="F71" s="753"/>
      <c r="G71" s="754"/>
    </row>
    <row r="72" spans="1:7" x14ac:dyDescent="0.25">
      <c r="A72" s="105" t="s">
        <v>995</v>
      </c>
      <c r="B72" s="365"/>
      <c r="C72" s="99" t="s">
        <v>537</v>
      </c>
      <c r="D72" s="100">
        <f>VLOOKUP(B71,'9'!$B$8:$D$27,3,FALSE)</f>
        <v>0</v>
      </c>
      <c r="E72" s="755"/>
      <c r="F72" s="756"/>
      <c r="G72" s="757"/>
    </row>
    <row r="73" spans="1:7" x14ac:dyDescent="0.25">
      <c r="A73" s="105" t="s">
        <v>996</v>
      </c>
      <c r="B73" s="365"/>
      <c r="C73" s="23" t="s">
        <v>639</v>
      </c>
      <c r="D73" s="89"/>
      <c r="E73" s="755"/>
      <c r="F73" s="756"/>
      <c r="G73" s="757"/>
    </row>
    <row r="74" spans="1:7" x14ac:dyDescent="0.25">
      <c r="A74" s="105" t="s">
        <v>997</v>
      </c>
      <c r="B74" s="365"/>
      <c r="C74" s="28" t="s">
        <v>640</v>
      </c>
      <c r="D74" s="90"/>
      <c r="E74" s="755"/>
      <c r="F74" s="756"/>
      <c r="G74" s="757"/>
    </row>
    <row r="75" spans="1:7" x14ac:dyDescent="0.25">
      <c r="A75" s="105" t="s">
        <v>998</v>
      </c>
      <c r="B75" s="365"/>
      <c r="C75" s="26" t="s">
        <v>641</v>
      </c>
      <c r="D75" s="91"/>
      <c r="E75" s="760"/>
      <c r="F75" s="758"/>
      <c r="G75" s="759"/>
    </row>
    <row r="76" spans="1:7" x14ac:dyDescent="0.25">
      <c r="A76" s="105" t="s">
        <v>999</v>
      </c>
      <c r="B76" s="365"/>
      <c r="C76" s="28" t="s">
        <v>366</v>
      </c>
      <c r="D76" s="92"/>
      <c r="G76" s="366"/>
    </row>
    <row r="77" spans="1:7" x14ac:dyDescent="0.25">
      <c r="A77" s="105" t="s">
        <v>1000</v>
      </c>
      <c r="B77" s="365"/>
      <c r="C77" s="28" t="s">
        <v>367</v>
      </c>
      <c r="D77" s="92"/>
      <c r="G77" s="366"/>
    </row>
    <row r="78" spans="1:7" x14ac:dyDescent="0.25">
      <c r="A78" s="105" t="s">
        <v>1001</v>
      </c>
      <c r="B78" s="367"/>
      <c r="C78" s="26" t="s">
        <v>368</v>
      </c>
      <c r="D78" s="93"/>
      <c r="E78" s="94"/>
      <c r="F78" s="94"/>
      <c r="G78" s="368"/>
    </row>
    <row r="79" spans="1:7" x14ac:dyDescent="0.25">
      <c r="A79" s="105" t="s">
        <v>1002</v>
      </c>
      <c r="B79" s="364" t="s">
        <v>9</v>
      </c>
      <c r="C79" s="23" t="s">
        <v>20</v>
      </c>
      <c r="D79" s="98">
        <f>VLOOKUP(B79,'7'!$B$7:$C$26,2,FALSE)</f>
        <v>0</v>
      </c>
      <c r="E79" s="752">
        <f>HLOOKUP(B79,'10'!$D$6:$W$18,13,FALSE)</f>
        <v>0</v>
      </c>
      <c r="F79" s="753"/>
      <c r="G79" s="754"/>
    </row>
    <row r="80" spans="1:7" x14ac:dyDescent="0.25">
      <c r="A80" s="105" t="s">
        <v>1003</v>
      </c>
      <c r="B80" s="365"/>
      <c r="C80" s="99" t="s">
        <v>537</v>
      </c>
      <c r="D80" s="100">
        <f>VLOOKUP(B79,'9'!$B$8:$D$27,3,FALSE)</f>
        <v>0</v>
      </c>
      <c r="E80" s="755"/>
      <c r="F80" s="756"/>
      <c r="G80" s="757"/>
    </row>
    <row r="81" spans="1:7" x14ac:dyDescent="0.25">
      <c r="A81" s="105" t="s">
        <v>1004</v>
      </c>
      <c r="B81" s="365"/>
      <c r="C81" s="23" t="s">
        <v>639</v>
      </c>
      <c r="D81" s="89"/>
      <c r="E81" s="755"/>
      <c r="F81" s="756"/>
      <c r="G81" s="757"/>
    </row>
    <row r="82" spans="1:7" x14ac:dyDescent="0.25">
      <c r="A82" s="105" t="s">
        <v>1005</v>
      </c>
      <c r="B82" s="365"/>
      <c r="C82" s="28" t="s">
        <v>640</v>
      </c>
      <c r="D82" s="90"/>
      <c r="E82" s="755"/>
      <c r="F82" s="756"/>
      <c r="G82" s="757"/>
    </row>
    <row r="83" spans="1:7" x14ac:dyDescent="0.25">
      <c r="A83" s="105" t="s">
        <v>1006</v>
      </c>
      <c r="B83" s="365"/>
      <c r="C83" s="26" t="s">
        <v>641</v>
      </c>
      <c r="D83" s="91"/>
      <c r="E83" s="760"/>
      <c r="F83" s="758"/>
      <c r="G83" s="759"/>
    </row>
    <row r="84" spans="1:7" x14ac:dyDescent="0.25">
      <c r="A84" s="105" t="s">
        <v>1007</v>
      </c>
      <c r="B84" s="365"/>
      <c r="C84" s="28" t="s">
        <v>366</v>
      </c>
      <c r="D84" s="92"/>
      <c r="G84" s="366"/>
    </row>
    <row r="85" spans="1:7" x14ac:dyDescent="0.25">
      <c r="A85" s="105" t="s">
        <v>1008</v>
      </c>
      <c r="B85" s="365"/>
      <c r="C85" s="28" t="s">
        <v>367</v>
      </c>
      <c r="D85" s="92"/>
      <c r="G85" s="366"/>
    </row>
    <row r="86" spans="1:7" x14ac:dyDescent="0.25">
      <c r="A86" s="105" t="s">
        <v>1009</v>
      </c>
      <c r="B86" s="367"/>
      <c r="C86" s="26" t="s">
        <v>368</v>
      </c>
      <c r="D86" s="93"/>
      <c r="E86" s="94"/>
      <c r="F86" s="94"/>
      <c r="G86" s="368"/>
    </row>
    <row r="87" spans="1:7" x14ac:dyDescent="0.25">
      <c r="A87" s="105" t="s">
        <v>1010</v>
      </c>
      <c r="B87" s="364" t="s">
        <v>43</v>
      </c>
      <c r="C87" s="23" t="s">
        <v>20</v>
      </c>
      <c r="D87" s="98">
        <f>VLOOKUP(B87,'7'!$B$7:$C$26,2,FALSE)</f>
        <v>0</v>
      </c>
      <c r="E87" s="752">
        <f>HLOOKUP(B87,'10'!$D$6:$W$18,13,FALSE)</f>
        <v>0</v>
      </c>
      <c r="F87" s="753"/>
      <c r="G87" s="754"/>
    </row>
    <row r="88" spans="1:7" x14ac:dyDescent="0.25">
      <c r="A88" s="105" t="s">
        <v>1011</v>
      </c>
      <c r="B88" s="365"/>
      <c r="C88" s="99" t="s">
        <v>537</v>
      </c>
      <c r="D88" s="100">
        <f>VLOOKUP(B87,'9'!$B$8:$D$27,3,FALSE)</f>
        <v>0</v>
      </c>
      <c r="E88" s="755"/>
      <c r="F88" s="756"/>
      <c r="G88" s="757"/>
    </row>
    <row r="89" spans="1:7" x14ac:dyDescent="0.25">
      <c r="A89" s="105" t="s">
        <v>1012</v>
      </c>
      <c r="B89" s="365"/>
      <c r="C89" s="23" t="s">
        <v>639</v>
      </c>
      <c r="D89" s="89"/>
      <c r="E89" s="755"/>
      <c r="F89" s="756"/>
      <c r="G89" s="757"/>
    </row>
    <row r="90" spans="1:7" x14ac:dyDescent="0.25">
      <c r="A90" s="105" t="s">
        <v>1013</v>
      </c>
      <c r="B90" s="365"/>
      <c r="C90" s="28" t="s">
        <v>640</v>
      </c>
      <c r="D90" s="90"/>
      <c r="E90" s="755"/>
      <c r="F90" s="756"/>
      <c r="G90" s="757"/>
    </row>
    <row r="91" spans="1:7" x14ac:dyDescent="0.25">
      <c r="A91" s="105" t="s">
        <v>1014</v>
      </c>
      <c r="B91" s="365"/>
      <c r="C91" s="26" t="s">
        <v>641</v>
      </c>
      <c r="D91" s="91"/>
      <c r="E91" s="760"/>
      <c r="F91" s="758"/>
      <c r="G91" s="759"/>
    </row>
    <row r="92" spans="1:7" x14ac:dyDescent="0.25">
      <c r="A92" s="105" t="s">
        <v>1015</v>
      </c>
      <c r="B92" s="365"/>
      <c r="C92" s="28" t="s">
        <v>366</v>
      </c>
      <c r="D92" s="92"/>
      <c r="G92" s="366"/>
    </row>
    <row r="93" spans="1:7" x14ac:dyDescent="0.25">
      <c r="A93" s="105" t="s">
        <v>1016</v>
      </c>
      <c r="B93" s="365"/>
      <c r="C93" s="28" t="s">
        <v>367</v>
      </c>
      <c r="D93" s="92"/>
      <c r="G93" s="366"/>
    </row>
    <row r="94" spans="1:7" x14ac:dyDescent="0.25">
      <c r="A94" s="105" t="s">
        <v>1017</v>
      </c>
      <c r="B94" s="367"/>
      <c r="C94" s="26" t="s">
        <v>368</v>
      </c>
      <c r="D94" s="93"/>
      <c r="E94" s="94"/>
      <c r="F94" s="94"/>
      <c r="G94" s="368"/>
    </row>
    <row r="95" spans="1:7" x14ac:dyDescent="0.25">
      <c r="A95" s="105" t="s">
        <v>1018</v>
      </c>
      <c r="B95" s="364" t="s">
        <v>44</v>
      </c>
      <c r="C95" s="23" t="s">
        <v>20</v>
      </c>
      <c r="D95" s="98">
        <f>VLOOKUP(B95,'7'!$B$7:$C$26,2,FALSE)</f>
        <v>0</v>
      </c>
      <c r="E95" s="752">
        <f>HLOOKUP(B95,'10'!$D$6:$W$18,13,FALSE)</f>
        <v>0</v>
      </c>
      <c r="F95" s="753"/>
      <c r="G95" s="754"/>
    </row>
    <row r="96" spans="1:7" x14ac:dyDescent="0.25">
      <c r="A96" s="105" t="s">
        <v>1019</v>
      </c>
      <c r="B96" s="365"/>
      <c r="C96" s="99" t="s">
        <v>537</v>
      </c>
      <c r="D96" s="100">
        <f>VLOOKUP(B95,'9'!$B$8:$D$27,3,FALSE)</f>
        <v>0</v>
      </c>
      <c r="E96" s="755"/>
      <c r="F96" s="756"/>
      <c r="G96" s="757"/>
    </row>
    <row r="97" spans="1:7" x14ac:dyDescent="0.25">
      <c r="A97" s="105" t="s">
        <v>1020</v>
      </c>
      <c r="B97" s="365"/>
      <c r="C97" s="23" t="s">
        <v>639</v>
      </c>
      <c r="D97" s="89"/>
      <c r="E97" s="755"/>
      <c r="F97" s="756"/>
      <c r="G97" s="757"/>
    </row>
    <row r="98" spans="1:7" x14ac:dyDescent="0.25">
      <c r="A98" s="105" t="s">
        <v>1021</v>
      </c>
      <c r="B98" s="365"/>
      <c r="C98" s="28" t="s">
        <v>640</v>
      </c>
      <c r="D98" s="90"/>
      <c r="E98" s="755"/>
      <c r="F98" s="756"/>
      <c r="G98" s="757"/>
    </row>
    <row r="99" spans="1:7" x14ac:dyDescent="0.25">
      <c r="A99" s="105" t="s">
        <v>1022</v>
      </c>
      <c r="B99" s="365"/>
      <c r="C99" s="26" t="s">
        <v>641</v>
      </c>
      <c r="D99" s="91"/>
      <c r="E99" s="760"/>
      <c r="F99" s="758"/>
      <c r="G99" s="759"/>
    </row>
    <row r="100" spans="1:7" x14ac:dyDescent="0.25">
      <c r="A100" s="105" t="s">
        <v>1023</v>
      </c>
      <c r="B100" s="365"/>
      <c r="C100" s="28" t="s">
        <v>366</v>
      </c>
      <c r="D100" s="92"/>
      <c r="G100" s="366"/>
    </row>
    <row r="101" spans="1:7" x14ac:dyDescent="0.25">
      <c r="A101" s="105" t="s">
        <v>1024</v>
      </c>
      <c r="B101" s="365"/>
      <c r="C101" s="28" t="s">
        <v>367</v>
      </c>
      <c r="D101" s="92"/>
      <c r="G101" s="366"/>
    </row>
    <row r="102" spans="1:7" x14ac:dyDescent="0.25">
      <c r="A102" s="105" t="s">
        <v>1025</v>
      </c>
      <c r="B102" s="367"/>
      <c r="C102" s="26" t="s">
        <v>368</v>
      </c>
      <c r="D102" s="93"/>
      <c r="E102" s="94"/>
      <c r="F102" s="94"/>
      <c r="G102" s="368"/>
    </row>
    <row r="103" spans="1:7" x14ac:dyDescent="0.25">
      <c r="A103" s="105" t="s">
        <v>1026</v>
      </c>
      <c r="B103" s="364" t="s">
        <v>45</v>
      </c>
      <c r="C103" s="23" t="s">
        <v>20</v>
      </c>
      <c r="D103" s="98">
        <f>VLOOKUP(B103,'7'!$B$7:$C$26,2,FALSE)</f>
        <v>0</v>
      </c>
      <c r="E103" s="752">
        <f>HLOOKUP(B103,'10'!$D$6:$W$18,13,FALSE)</f>
        <v>0</v>
      </c>
      <c r="F103" s="753"/>
      <c r="G103" s="754"/>
    </row>
    <row r="104" spans="1:7" x14ac:dyDescent="0.25">
      <c r="A104" s="105" t="s">
        <v>1027</v>
      </c>
      <c r="B104" s="365"/>
      <c r="C104" s="99" t="s">
        <v>537</v>
      </c>
      <c r="D104" s="100">
        <f>VLOOKUP(B103,'9'!$B$8:$D$27,3,FALSE)</f>
        <v>0</v>
      </c>
      <c r="E104" s="755"/>
      <c r="F104" s="756"/>
      <c r="G104" s="757"/>
    </row>
    <row r="105" spans="1:7" x14ac:dyDescent="0.25">
      <c r="A105" s="105" t="s">
        <v>1028</v>
      </c>
      <c r="B105" s="365"/>
      <c r="C105" s="23" t="s">
        <v>639</v>
      </c>
      <c r="D105" s="89"/>
      <c r="E105" s="755"/>
      <c r="F105" s="756"/>
      <c r="G105" s="757"/>
    </row>
    <row r="106" spans="1:7" x14ac:dyDescent="0.25">
      <c r="A106" s="105" t="s">
        <v>1029</v>
      </c>
      <c r="B106" s="365"/>
      <c r="C106" s="28" t="s">
        <v>640</v>
      </c>
      <c r="D106" s="90"/>
      <c r="E106" s="755"/>
      <c r="F106" s="756"/>
      <c r="G106" s="757"/>
    </row>
    <row r="107" spans="1:7" x14ac:dyDescent="0.25">
      <c r="A107" s="105" t="s">
        <v>1030</v>
      </c>
      <c r="B107" s="365"/>
      <c r="C107" s="26" t="s">
        <v>641</v>
      </c>
      <c r="D107" s="91"/>
      <c r="E107" s="760"/>
      <c r="F107" s="758"/>
      <c r="G107" s="759"/>
    </row>
    <row r="108" spans="1:7" x14ac:dyDescent="0.25">
      <c r="A108" s="105" t="s">
        <v>1031</v>
      </c>
      <c r="B108" s="365"/>
      <c r="C108" s="28" t="s">
        <v>366</v>
      </c>
      <c r="D108" s="92"/>
      <c r="G108" s="366"/>
    </row>
    <row r="109" spans="1:7" x14ac:dyDescent="0.25">
      <c r="A109" s="105" t="s">
        <v>1032</v>
      </c>
      <c r="B109" s="365"/>
      <c r="C109" s="28" t="s">
        <v>367</v>
      </c>
      <c r="D109" s="92"/>
      <c r="G109" s="366"/>
    </row>
    <row r="110" spans="1:7" x14ac:dyDescent="0.25">
      <c r="A110" s="105" t="s">
        <v>1033</v>
      </c>
      <c r="B110" s="367"/>
      <c r="C110" s="26" t="s">
        <v>368</v>
      </c>
      <c r="D110" s="93"/>
      <c r="E110" s="94"/>
      <c r="F110" s="94"/>
      <c r="G110" s="368"/>
    </row>
    <row r="111" spans="1:7" x14ac:dyDescent="0.25">
      <c r="A111" s="105" t="s">
        <v>1034</v>
      </c>
      <c r="B111" s="364" t="s">
        <v>46</v>
      </c>
      <c r="C111" s="23" t="s">
        <v>20</v>
      </c>
      <c r="D111" s="98">
        <f>VLOOKUP(B111,'7'!$B$7:$C$26,2,FALSE)</f>
        <v>0</v>
      </c>
      <c r="E111" s="752">
        <f>HLOOKUP(B111,'10'!$D$6:$W$18,13,FALSE)</f>
        <v>0</v>
      </c>
      <c r="F111" s="753"/>
      <c r="G111" s="754"/>
    </row>
    <row r="112" spans="1:7" x14ac:dyDescent="0.25">
      <c r="A112" s="105" t="s">
        <v>1035</v>
      </c>
      <c r="B112" s="365"/>
      <c r="C112" s="99" t="s">
        <v>537</v>
      </c>
      <c r="D112" s="100">
        <f>VLOOKUP(B111,'9'!$B$8:$D$27,3,FALSE)</f>
        <v>0</v>
      </c>
      <c r="E112" s="755"/>
      <c r="F112" s="756"/>
      <c r="G112" s="757"/>
    </row>
    <row r="113" spans="1:7" x14ac:dyDescent="0.25">
      <c r="A113" s="105" t="s">
        <v>1036</v>
      </c>
      <c r="B113" s="365"/>
      <c r="C113" s="23" t="s">
        <v>639</v>
      </c>
      <c r="D113" s="89"/>
      <c r="E113" s="755"/>
      <c r="F113" s="756"/>
      <c r="G113" s="757"/>
    </row>
    <row r="114" spans="1:7" x14ac:dyDescent="0.25">
      <c r="A114" s="105" t="s">
        <v>1037</v>
      </c>
      <c r="B114" s="365"/>
      <c r="C114" s="28" t="s">
        <v>640</v>
      </c>
      <c r="D114" s="90"/>
      <c r="E114" s="755"/>
      <c r="F114" s="756"/>
      <c r="G114" s="757"/>
    </row>
    <row r="115" spans="1:7" x14ac:dyDescent="0.25">
      <c r="A115" s="105" t="s">
        <v>1038</v>
      </c>
      <c r="B115" s="365"/>
      <c r="C115" s="26" t="s">
        <v>641</v>
      </c>
      <c r="D115" s="91"/>
      <c r="E115" s="760"/>
      <c r="F115" s="758"/>
      <c r="G115" s="759"/>
    </row>
    <row r="116" spans="1:7" x14ac:dyDescent="0.25">
      <c r="A116" s="105" t="s">
        <v>1039</v>
      </c>
      <c r="B116" s="365"/>
      <c r="C116" s="28" t="s">
        <v>366</v>
      </c>
      <c r="D116" s="92"/>
      <c r="G116" s="366"/>
    </row>
    <row r="117" spans="1:7" x14ac:dyDescent="0.25">
      <c r="A117" s="105" t="s">
        <v>1040</v>
      </c>
      <c r="B117" s="365"/>
      <c r="C117" s="28" t="s">
        <v>367</v>
      </c>
      <c r="D117" s="92"/>
      <c r="G117" s="366"/>
    </row>
    <row r="118" spans="1:7" x14ac:dyDescent="0.25">
      <c r="A118" s="105" t="s">
        <v>1041</v>
      </c>
      <c r="B118" s="367"/>
      <c r="C118" s="26" t="s">
        <v>368</v>
      </c>
      <c r="D118" s="93"/>
      <c r="E118" s="94"/>
      <c r="F118" s="94"/>
      <c r="G118" s="368"/>
    </row>
    <row r="119" spans="1:7" x14ac:dyDescent="0.25">
      <c r="A119" s="105" t="s">
        <v>1042</v>
      </c>
      <c r="B119" s="364" t="s">
        <v>47</v>
      </c>
      <c r="C119" s="23" t="s">
        <v>20</v>
      </c>
      <c r="D119" s="98">
        <f>VLOOKUP(B119,'7'!$B$7:$C$26,2,FALSE)</f>
        <v>0</v>
      </c>
      <c r="E119" s="752">
        <f>HLOOKUP(B119,'10'!$D$6:$W$18,13,FALSE)</f>
        <v>0</v>
      </c>
      <c r="F119" s="753"/>
      <c r="G119" s="754"/>
    </row>
    <row r="120" spans="1:7" x14ac:dyDescent="0.25">
      <c r="A120" s="105" t="s">
        <v>1043</v>
      </c>
      <c r="B120" s="365"/>
      <c r="C120" s="99" t="s">
        <v>537</v>
      </c>
      <c r="D120" s="100">
        <f>VLOOKUP(B119,'9'!$B$8:$D$27,3,FALSE)</f>
        <v>0</v>
      </c>
      <c r="E120" s="755"/>
      <c r="F120" s="756"/>
      <c r="G120" s="757"/>
    </row>
    <row r="121" spans="1:7" x14ac:dyDescent="0.25">
      <c r="A121" s="105" t="s">
        <v>1044</v>
      </c>
      <c r="B121" s="365"/>
      <c r="C121" s="23" t="s">
        <v>639</v>
      </c>
      <c r="D121" s="89"/>
      <c r="E121" s="755"/>
      <c r="F121" s="756"/>
      <c r="G121" s="757"/>
    </row>
    <row r="122" spans="1:7" x14ac:dyDescent="0.25">
      <c r="A122" s="105" t="s">
        <v>1045</v>
      </c>
      <c r="B122" s="365"/>
      <c r="C122" s="28" t="s">
        <v>640</v>
      </c>
      <c r="D122" s="90"/>
      <c r="E122" s="755"/>
      <c r="F122" s="756"/>
      <c r="G122" s="757"/>
    </row>
    <row r="123" spans="1:7" x14ac:dyDescent="0.25">
      <c r="A123" s="105" t="s">
        <v>1046</v>
      </c>
      <c r="B123" s="365"/>
      <c r="C123" s="26" t="s">
        <v>641</v>
      </c>
      <c r="D123" s="91"/>
      <c r="E123" s="760"/>
      <c r="F123" s="758"/>
      <c r="G123" s="759"/>
    </row>
    <row r="124" spans="1:7" x14ac:dyDescent="0.25">
      <c r="A124" s="105" t="s">
        <v>1047</v>
      </c>
      <c r="B124" s="365"/>
      <c r="C124" s="28" t="s">
        <v>366</v>
      </c>
      <c r="D124" s="92"/>
      <c r="G124" s="366"/>
    </row>
    <row r="125" spans="1:7" x14ac:dyDescent="0.25">
      <c r="A125" s="105" t="s">
        <v>1048</v>
      </c>
      <c r="B125" s="365"/>
      <c r="C125" s="28" t="s">
        <v>367</v>
      </c>
      <c r="D125" s="92"/>
      <c r="G125" s="366"/>
    </row>
    <row r="126" spans="1:7" x14ac:dyDescent="0.25">
      <c r="A126" s="105" t="s">
        <v>1049</v>
      </c>
      <c r="B126" s="367"/>
      <c r="C126" s="26" t="s">
        <v>368</v>
      </c>
      <c r="D126" s="93"/>
      <c r="E126" s="94"/>
      <c r="F126" s="94"/>
      <c r="G126" s="368"/>
    </row>
    <row r="127" spans="1:7" x14ac:dyDescent="0.25">
      <c r="A127" s="105" t="s">
        <v>1050</v>
      </c>
      <c r="B127" s="364" t="s">
        <v>48</v>
      </c>
      <c r="C127" s="23" t="s">
        <v>20</v>
      </c>
      <c r="D127" s="98">
        <f>VLOOKUP(B127,'7'!$B$7:$C$26,2,FALSE)</f>
        <v>0</v>
      </c>
      <c r="E127" s="752">
        <f>HLOOKUP(B127,'10'!$D$6:$W$18,13,FALSE)</f>
        <v>0</v>
      </c>
      <c r="F127" s="753"/>
      <c r="G127" s="754"/>
    </row>
    <row r="128" spans="1:7" x14ac:dyDescent="0.25">
      <c r="A128" s="105" t="s">
        <v>1051</v>
      </c>
      <c r="B128" s="365"/>
      <c r="C128" s="99" t="s">
        <v>537</v>
      </c>
      <c r="D128" s="100">
        <f>VLOOKUP(B127,'9'!$B$8:$D$27,3,FALSE)</f>
        <v>0</v>
      </c>
      <c r="E128" s="755"/>
      <c r="F128" s="756"/>
      <c r="G128" s="757"/>
    </row>
    <row r="129" spans="1:7" x14ac:dyDescent="0.25">
      <c r="A129" s="105" t="s">
        <v>1052</v>
      </c>
      <c r="B129" s="365"/>
      <c r="C129" s="23" t="s">
        <v>639</v>
      </c>
      <c r="D129" s="89"/>
      <c r="E129" s="755"/>
      <c r="F129" s="756"/>
      <c r="G129" s="757"/>
    </row>
    <row r="130" spans="1:7" x14ac:dyDescent="0.25">
      <c r="A130" s="105" t="s">
        <v>1053</v>
      </c>
      <c r="B130" s="365"/>
      <c r="C130" s="28" t="s">
        <v>640</v>
      </c>
      <c r="D130" s="90"/>
      <c r="E130" s="755"/>
      <c r="F130" s="756"/>
      <c r="G130" s="757"/>
    </row>
    <row r="131" spans="1:7" x14ac:dyDescent="0.25">
      <c r="A131" s="105" t="s">
        <v>1054</v>
      </c>
      <c r="B131" s="365"/>
      <c r="C131" s="26" t="s">
        <v>641</v>
      </c>
      <c r="D131" s="91"/>
      <c r="E131" s="760"/>
      <c r="F131" s="758"/>
      <c r="G131" s="759"/>
    </row>
    <row r="132" spans="1:7" x14ac:dyDescent="0.25">
      <c r="A132" s="105" t="s">
        <v>1055</v>
      </c>
      <c r="B132" s="365"/>
      <c r="C132" s="28" t="s">
        <v>366</v>
      </c>
      <c r="D132" s="92"/>
      <c r="G132" s="366"/>
    </row>
    <row r="133" spans="1:7" x14ac:dyDescent="0.25">
      <c r="A133" s="105" t="s">
        <v>1056</v>
      </c>
      <c r="B133" s="365"/>
      <c r="C133" s="28" t="s">
        <v>367</v>
      </c>
      <c r="D133" s="92"/>
      <c r="G133" s="366"/>
    </row>
    <row r="134" spans="1:7" x14ac:dyDescent="0.25">
      <c r="A134" s="105" t="s">
        <v>1057</v>
      </c>
      <c r="B134" s="367"/>
      <c r="C134" s="26" t="s">
        <v>368</v>
      </c>
      <c r="D134" s="93"/>
      <c r="E134" s="94"/>
      <c r="F134" s="94"/>
      <c r="G134" s="368"/>
    </row>
    <row r="135" spans="1:7" x14ac:dyDescent="0.25">
      <c r="A135" s="105" t="s">
        <v>1058</v>
      </c>
      <c r="B135" s="364" t="s">
        <v>49</v>
      </c>
      <c r="C135" s="23" t="s">
        <v>20</v>
      </c>
      <c r="D135" s="98">
        <f>VLOOKUP(B135,'7'!$B$7:$C$26,2,FALSE)</f>
        <v>0</v>
      </c>
      <c r="E135" s="752">
        <f>HLOOKUP(B135,'10'!$D$6:$W$18,13,FALSE)</f>
        <v>0</v>
      </c>
      <c r="F135" s="753"/>
      <c r="G135" s="754"/>
    </row>
    <row r="136" spans="1:7" x14ac:dyDescent="0.25">
      <c r="A136" s="105" t="s">
        <v>1059</v>
      </c>
      <c r="B136" s="365"/>
      <c r="C136" s="99" t="s">
        <v>537</v>
      </c>
      <c r="D136" s="100">
        <f>VLOOKUP(B135,'9'!$B$8:$D$27,3,FALSE)</f>
        <v>0</v>
      </c>
      <c r="E136" s="755"/>
      <c r="F136" s="756"/>
      <c r="G136" s="757"/>
    </row>
    <row r="137" spans="1:7" x14ac:dyDescent="0.25">
      <c r="A137" s="105" t="s">
        <v>1060</v>
      </c>
      <c r="B137" s="365"/>
      <c r="C137" s="23" t="s">
        <v>639</v>
      </c>
      <c r="D137" s="89"/>
      <c r="E137" s="755"/>
      <c r="F137" s="756"/>
      <c r="G137" s="757"/>
    </row>
    <row r="138" spans="1:7" x14ac:dyDescent="0.25">
      <c r="A138" s="105" t="s">
        <v>1061</v>
      </c>
      <c r="B138" s="365"/>
      <c r="C138" s="28" t="s">
        <v>640</v>
      </c>
      <c r="D138" s="90"/>
      <c r="E138" s="755"/>
      <c r="F138" s="756"/>
      <c r="G138" s="757"/>
    </row>
    <row r="139" spans="1:7" x14ac:dyDescent="0.25">
      <c r="A139" s="105" t="s">
        <v>1062</v>
      </c>
      <c r="B139" s="365"/>
      <c r="C139" s="26" t="s">
        <v>641</v>
      </c>
      <c r="D139" s="91"/>
      <c r="E139" s="760"/>
      <c r="F139" s="758"/>
      <c r="G139" s="759"/>
    </row>
    <row r="140" spans="1:7" x14ac:dyDescent="0.25">
      <c r="A140" s="105" t="s">
        <v>1063</v>
      </c>
      <c r="B140" s="365"/>
      <c r="C140" s="28" t="s">
        <v>366</v>
      </c>
      <c r="D140" s="92"/>
      <c r="G140" s="366"/>
    </row>
    <row r="141" spans="1:7" x14ac:dyDescent="0.25">
      <c r="A141" s="105" t="s">
        <v>1064</v>
      </c>
      <c r="B141" s="365"/>
      <c r="C141" s="28" t="s">
        <v>367</v>
      </c>
      <c r="D141" s="92"/>
      <c r="G141" s="366"/>
    </row>
    <row r="142" spans="1:7" x14ac:dyDescent="0.25">
      <c r="A142" s="105" t="s">
        <v>1065</v>
      </c>
      <c r="B142" s="367"/>
      <c r="C142" s="26" t="s">
        <v>368</v>
      </c>
      <c r="D142" s="93"/>
      <c r="E142" s="94"/>
      <c r="F142" s="94"/>
      <c r="G142" s="368"/>
    </row>
    <row r="143" spans="1:7" x14ac:dyDescent="0.25">
      <c r="A143" s="105" t="s">
        <v>1066</v>
      </c>
      <c r="B143" s="364" t="s">
        <v>50</v>
      </c>
      <c r="C143" s="23" t="s">
        <v>20</v>
      </c>
      <c r="D143" s="98">
        <f>VLOOKUP(B143,'7'!$B$7:$C$26,2,FALSE)</f>
        <v>0</v>
      </c>
      <c r="E143" s="752">
        <f>HLOOKUP(B143,'10'!$D$6:$W$18,13,FALSE)</f>
        <v>0</v>
      </c>
      <c r="F143" s="753"/>
      <c r="G143" s="754"/>
    </row>
    <row r="144" spans="1:7" x14ac:dyDescent="0.25">
      <c r="A144" s="105" t="s">
        <v>1067</v>
      </c>
      <c r="B144" s="365"/>
      <c r="C144" s="99" t="s">
        <v>537</v>
      </c>
      <c r="D144" s="100">
        <f>VLOOKUP(B143,'9'!$B$8:$D$27,3,FALSE)</f>
        <v>0</v>
      </c>
      <c r="E144" s="755"/>
      <c r="F144" s="756"/>
      <c r="G144" s="757"/>
    </row>
    <row r="145" spans="1:7" x14ac:dyDescent="0.25">
      <c r="A145" s="105" t="s">
        <v>1068</v>
      </c>
      <c r="B145" s="365"/>
      <c r="C145" s="23" t="s">
        <v>639</v>
      </c>
      <c r="D145" s="89"/>
      <c r="E145" s="755"/>
      <c r="F145" s="756"/>
      <c r="G145" s="757"/>
    </row>
    <row r="146" spans="1:7" x14ac:dyDescent="0.25">
      <c r="A146" s="105" t="s">
        <v>1069</v>
      </c>
      <c r="B146" s="365"/>
      <c r="C146" s="28" t="s">
        <v>640</v>
      </c>
      <c r="D146" s="90"/>
      <c r="E146" s="755"/>
      <c r="F146" s="756"/>
      <c r="G146" s="757"/>
    </row>
    <row r="147" spans="1:7" x14ac:dyDescent="0.25">
      <c r="A147" s="105" t="s">
        <v>1070</v>
      </c>
      <c r="B147" s="365"/>
      <c r="C147" s="26" t="s">
        <v>641</v>
      </c>
      <c r="D147" s="91"/>
      <c r="E147" s="760"/>
      <c r="F147" s="758"/>
      <c r="G147" s="759"/>
    </row>
    <row r="148" spans="1:7" x14ac:dyDescent="0.25">
      <c r="A148" s="105" t="s">
        <v>1071</v>
      </c>
      <c r="B148" s="365"/>
      <c r="C148" s="28" t="s">
        <v>366</v>
      </c>
      <c r="D148" s="92"/>
      <c r="G148" s="366"/>
    </row>
    <row r="149" spans="1:7" x14ac:dyDescent="0.25">
      <c r="A149" s="105" t="s">
        <v>1072</v>
      </c>
      <c r="B149" s="365"/>
      <c r="C149" s="28" t="s">
        <v>367</v>
      </c>
      <c r="D149" s="92"/>
      <c r="G149" s="366"/>
    </row>
    <row r="150" spans="1:7" x14ac:dyDescent="0.25">
      <c r="A150" s="105" t="s">
        <v>1073</v>
      </c>
      <c r="B150" s="367"/>
      <c r="C150" s="26" t="s">
        <v>368</v>
      </c>
      <c r="D150" s="93"/>
      <c r="E150" s="94"/>
      <c r="F150" s="94"/>
      <c r="G150" s="368"/>
    </row>
    <row r="151" spans="1:7" x14ac:dyDescent="0.25">
      <c r="A151" s="105" t="s">
        <v>1074</v>
      </c>
      <c r="B151" s="364" t="s">
        <v>51</v>
      </c>
      <c r="C151" s="23" t="s">
        <v>20</v>
      </c>
      <c r="D151" s="98">
        <f>VLOOKUP(B151,'7'!$B$7:$C$26,2,FALSE)</f>
        <v>0</v>
      </c>
      <c r="E151" s="752">
        <f>HLOOKUP(B151,'10'!$D$6:$W$18,13,FALSE)</f>
        <v>0</v>
      </c>
      <c r="F151" s="753"/>
      <c r="G151" s="754"/>
    </row>
    <row r="152" spans="1:7" x14ac:dyDescent="0.25">
      <c r="A152" s="105" t="s">
        <v>1075</v>
      </c>
      <c r="B152" s="365"/>
      <c r="C152" s="99" t="s">
        <v>537</v>
      </c>
      <c r="D152" s="100">
        <f>VLOOKUP(B151,'9'!$B$8:$D$27,3,FALSE)</f>
        <v>0</v>
      </c>
      <c r="E152" s="755"/>
      <c r="F152" s="756"/>
      <c r="G152" s="757"/>
    </row>
    <row r="153" spans="1:7" x14ac:dyDescent="0.25">
      <c r="A153" s="105" t="s">
        <v>1076</v>
      </c>
      <c r="B153" s="365"/>
      <c r="C153" s="23" t="s">
        <v>639</v>
      </c>
      <c r="D153" s="89"/>
      <c r="E153" s="755"/>
      <c r="F153" s="756"/>
      <c r="G153" s="757"/>
    </row>
    <row r="154" spans="1:7" x14ac:dyDescent="0.25">
      <c r="A154" s="105" t="s">
        <v>1077</v>
      </c>
      <c r="B154" s="365"/>
      <c r="C154" s="28" t="s">
        <v>640</v>
      </c>
      <c r="D154" s="90"/>
      <c r="E154" s="755"/>
      <c r="F154" s="756"/>
      <c r="G154" s="757"/>
    </row>
    <row r="155" spans="1:7" x14ac:dyDescent="0.25">
      <c r="A155" s="105" t="s">
        <v>1078</v>
      </c>
      <c r="B155" s="365"/>
      <c r="C155" s="26" t="s">
        <v>641</v>
      </c>
      <c r="D155" s="91"/>
      <c r="E155" s="760"/>
      <c r="F155" s="758"/>
      <c r="G155" s="759"/>
    </row>
    <row r="156" spans="1:7" x14ac:dyDescent="0.25">
      <c r="A156" s="105" t="s">
        <v>1079</v>
      </c>
      <c r="B156" s="365"/>
      <c r="C156" s="28" t="s">
        <v>366</v>
      </c>
      <c r="D156" s="92"/>
      <c r="G156" s="366"/>
    </row>
    <row r="157" spans="1:7" x14ac:dyDescent="0.25">
      <c r="A157" s="105" t="s">
        <v>1080</v>
      </c>
      <c r="B157" s="365"/>
      <c r="C157" s="28" t="s">
        <v>367</v>
      </c>
      <c r="D157" s="92"/>
      <c r="G157" s="366"/>
    </row>
    <row r="158" spans="1:7" x14ac:dyDescent="0.25">
      <c r="A158" s="105" t="s">
        <v>1081</v>
      </c>
      <c r="B158" s="367"/>
      <c r="C158" s="26" t="s">
        <v>368</v>
      </c>
      <c r="D158" s="93"/>
      <c r="E158" s="94"/>
      <c r="F158" s="94"/>
      <c r="G158" s="368"/>
    </row>
    <row r="159" spans="1:7" x14ac:dyDescent="0.25">
      <c r="A159" s="105" t="s">
        <v>1082</v>
      </c>
      <c r="B159" s="364" t="s">
        <v>52</v>
      </c>
      <c r="C159" s="23" t="s">
        <v>20</v>
      </c>
      <c r="D159" s="98">
        <f>VLOOKUP(B159,'7'!$B$7:$C$26,2,FALSE)</f>
        <v>0</v>
      </c>
      <c r="E159" s="752">
        <f>HLOOKUP(B159,'10'!$D$6:$W$18,13,FALSE)</f>
        <v>0</v>
      </c>
      <c r="F159" s="753"/>
      <c r="G159" s="754"/>
    </row>
    <row r="160" spans="1:7" x14ac:dyDescent="0.25">
      <c r="A160" s="105" t="s">
        <v>1083</v>
      </c>
      <c r="B160" s="365"/>
      <c r="C160" s="99" t="s">
        <v>537</v>
      </c>
      <c r="D160" s="100">
        <f>VLOOKUP(B159,'9'!$B$8:$D$27,3,FALSE)</f>
        <v>0</v>
      </c>
      <c r="E160" s="755"/>
      <c r="F160" s="756"/>
      <c r="G160" s="757"/>
    </row>
    <row r="161" spans="1:7" x14ac:dyDescent="0.25">
      <c r="A161" s="105" t="s">
        <v>1084</v>
      </c>
      <c r="B161" s="365"/>
      <c r="C161" s="23" t="s">
        <v>639</v>
      </c>
      <c r="D161" s="89"/>
      <c r="E161" s="755"/>
      <c r="F161" s="756"/>
      <c r="G161" s="757"/>
    </row>
    <row r="162" spans="1:7" x14ac:dyDescent="0.25">
      <c r="A162" s="105" t="s">
        <v>1085</v>
      </c>
      <c r="B162" s="365"/>
      <c r="C162" s="28" t="s">
        <v>640</v>
      </c>
      <c r="D162" s="90"/>
      <c r="E162" s="755"/>
      <c r="F162" s="756"/>
      <c r="G162" s="757"/>
    </row>
    <row r="163" spans="1:7" x14ac:dyDescent="0.25">
      <c r="A163" s="105" t="s">
        <v>1086</v>
      </c>
      <c r="B163" s="365"/>
      <c r="C163" s="26" t="s">
        <v>641</v>
      </c>
      <c r="D163" s="91"/>
      <c r="E163" s="760"/>
      <c r="F163" s="758"/>
      <c r="G163" s="759"/>
    </row>
    <row r="164" spans="1:7" x14ac:dyDescent="0.25">
      <c r="A164" s="105" t="s">
        <v>1087</v>
      </c>
      <c r="B164" s="365"/>
      <c r="C164" s="28" t="s">
        <v>366</v>
      </c>
      <c r="D164" s="92"/>
      <c r="G164" s="366"/>
    </row>
    <row r="165" spans="1:7" x14ac:dyDescent="0.25">
      <c r="A165" s="105" t="s">
        <v>1088</v>
      </c>
      <c r="B165" s="365"/>
      <c r="C165" s="28" t="s">
        <v>367</v>
      </c>
      <c r="D165" s="92"/>
      <c r="G165" s="366"/>
    </row>
    <row r="166" spans="1:7" ht="15.75" thickBot="1" x14ac:dyDescent="0.3">
      <c r="A166" s="105" t="s">
        <v>1089</v>
      </c>
      <c r="B166" s="369"/>
      <c r="C166" s="370" t="s">
        <v>368</v>
      </c>
      <c r="D166" s="371"/>
      <c r="E166" s="372"/>
      <c r="F166" s="372"/>
      <c r="G166" s="373"/>
    </row>
    <row r="169" spans="1:7" x14ac:dyDescent="0.25">
      <c r="C169" s="1"/>
      <c r="D169" s="360" t="s">
        <v>1353</v>
      </c>
    </row>
    <row r="170" spans="1:7" x14ac:dyDescent="0.25">
      <c r="C170" s="1">
        <v>1</v>
      </c>
      <c r="D170" s="500" t="s">
        <v>1344</v>
      </c>
    </row>
    <row r="171" spans="1:7" ht="30" x14ac:dyDescent="0.25">
      <c r="C171" s="1">
        <v>2</v>
      </c>
      <c r="D171" s="500" t="s">
        <v>1345</v>
      </c>
    </row>
    <row r="172" spans="1:7" ht="60" x14ac:dyDescent="0.25">
      <c r="C172" s="1">
        <v>3</v>
      </c>
      <c r="D172" s="500" t="s">
        <v>1346</v>
      </c>
    </row>
    <row r="173" spans="1:7" ht="90" x14ac:dyDescent="0.25">
      <c r="C173" s="1">
        <v>4</v>
      </c>
      <c r="D173" s="500" t="s">
        <v>1355</v>
      </c>
    </row>
    <row r="174" spans="1:7" ht="60" x14ac:dyDescent="0.25">
      <c r="C174" s="1">
        <v>5</v>
      </c>
      <c r="D174" s="500" t="s">
        <v>1347</v>
      </c>
    </row>
    <row r="175" spans="1:7" ht="120" x14ac:dyDescent="0.25">
      <c r="C175" s="1">
        <v>6</v>
      </c>
      <c r="D175" s="500" t="s">
        <v>1635</v>
      </c>
    </row>
    <row r="176" spans="1:7" ht="45" x14ac:dyDescent="0.25">
      <c r="C176" s="1">
        <v>7</v>
      </c>
      <c r="D176" s="335" t="s">
        <v>1349</v>
      </c>
    </row>
    <row r="177" spans="3:4" ht="90" x14ac:dyDescent="0.25">
      <c r="C177" s="1">
        <v>8</v>
      </c>
      <c r="D177" s="335" t="s">
        <v>1636</v>
      </c>
    </row>
  </sheetData>
  <sheetProtection algorithmName="SHA-512" hashValue="ZWwrF1wlO4Oqy5J2r5It+GX4wkV86JjrJQnxhNkCo619Q6p/C/+S8OEijlxZiG0/K9S/HX1X8MRKa3Kdz0B/FA==" saltValue="7Txbx0dALaVnSIvJ4fNgRQ==" spinCount="100000" sheet="1" objects="1" scenarios="1"/>
  <mergeCells count="20">
    <mergeCell ref="E135:G139"/>
    <mergeCell ref="E143:G147"/>
    <mergeCell ref="E151:G155"/>
    <mergeCell ref="E159:G163"/>
    <mergeCell ref="E87:G91"/>
    <mergeCell ref="E95:G99"/>
    <mergeCell ref="E103:G107"/>
    <mergeCell ref="E111:G115"/>
    <mergeCell ref="E119:G123"/>
    <mergeCell ref="E127:G131"/>
    <mergeCell ref="E47:G51"/>
    <mergeCell ref="E55:G59"/>
    <mergeCell ref="E63:G67"/>
    <mergeCell ref="E71:G75"/>
    <mergeCell ref="E79:G83"/>
    <mergeCell ref="E7:G11"/>
    <mergeCell ref="E15:G19"/>
    <mergeCell ref="E23:G27"/>
    <mergeCell ref="E31:G35"/>
    <mergeCell ref="E39:G43"/>
  </mergeCells>
  <phoneticPr fontId="8" type="noConversion"/>
  <pageMargins left="0.70866141732283472" right="0.70866141732283472" top="0.74803149606299213" bottom="0.74803149606299213" header="0.31496062992125984" footer="0.31496062992125984"/>
  <pageSetup paperSize="9" scale="71" orientation="landscape" horizontalDpi="4294967293" verticalDpi="0" r:id="rId1"/>
  <headerFooter>
    <oddHeader>&amp;C15. Pokyčiai, kurių siekiama VVG teritorijoje (kiekybine išraiška)</oddHeader>
  </headerFooter>
  <rowBreaks count="5" manualBreakCount="5">
    <brk id="38" max="16383" man="1"/>
    <brk id="70" max="16383" man="1"/>
    <brk id="102" max="16383" man="1"/>
    <brk id="134" max="16383" man="1"/>
    <brk id="167"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86897821-69E5-4A77-A870-B8BB1B560075}">
          <x14:formula1>
            <xm:f>Sąrašai!$A$68:$A$87</xm:f>
          </x14:formula1>
          <xm:sqref>D17:D19 D25:D27 D33:D35 D41:D43 D49:D51 D57:D59 D65:D67 D73:D75 D81:D83 D89:D91 D97:D99 D105:D107 D113:D115 D121:D123 D129:D131 D137:D139 D145:D147 D153:D155 D161:D163</xm:sqref>
        </x14:dataValidation>
        <x14:dataValidation type="list" allowBlank="1" showInputMessage="1" showErrorMessage="1" xr:uid="{BA62DD30-746E-4FDE-9042-13712A651DBD}">
          <x14:formula1>
            <xm:f>Sąrašai!$A$67:$A$87</xm:f>
          </x14:formula1>
          <xm:sqref>D9:D11</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249977111117893"/>
  </sheetPr>
  <dimension ref="A1:AE38"/>
  <sheetViews>
    <sheetView topLeftCell="A5" zoomScale="85" zoomScaleNormal="85" workbookViewId="0">
      <selection activeCell="F14" sqref="F14"/>
    </sheetView>
  </sheetViews>
  <sheetFormatPr defaultColWidth="9.140625" defaultRowHeight="15" x14ac:dyDescent="0.25"/>
  <cols>
    <col min="1" max="1" width="8.5703125" style="13" customWidth="1"/>
    <col min="2" max="2" width="12.5703125" style="13" customWidth="1"/>
    <col min="3" max="3" width="70.5703125" style="13" customWidth="1"/>
    <col min="4" max="4" width="11.5703125" style="13" customWidth="1"/>
    <col min="5" max="5" width="12.5703125" style="13" customWidth="1"/>
    <col min="6" max="30" width="11.5703125" style="13" customWidth="1"/>
    <col min="31" max="31" width="32.5703125" style="13" customWidth="1"/>
    <col min="32" max="16384" width="9.140625" style="13"/>
  </cols>
  <sheetData>
    <row r="1" spans="1:31" s="42" customFormat="1" ht="18.75" x14ac:dyDescent="0.25">
      <c r="A1" s="44" t="s">
        <v>242</v>
      </c>
      <c r="B1" s="44" t="s">
        <v>1706</v>
      </c>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pans="1:3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x14ac:dyDescent="0.25">
      <c r="A3" s="1"/>
      <c r="B3" s="140" t="s">
        <v>1272</v>
      </c>
      <c r="C3" s="205" t="str">
        <f>'1'!C8</f>
        <v>ALYT</v>
      </c>
      <c r="D3" s="1"/>
      <c r="E3" s="1"/>
      <c r="F3" s="1"/>
      <c r="G3" s="1"/>
      <c r="H3" s="1"/>
      <c r="I3" s="1"/>
      <c r="J3" s="1"/>
      <c r="K3" s="1"/>
      <c r="L3" s="1"/>
      <c r="M3" s="1"/>
      <c r="N3" s="1"/>
      <c r="O3" s="1"/>
      <c r="P3" s="1"/>
      <c r="Q3" s="1"/>
      <c r="R3" s="1"/>
      <c r="S3" s="1"/>
      <c r="T3" s="1"/>
      <c r="U3" s="1"/>
      <c r="V3" s="1"/>
      <c r="W3" s="1"/>
      <c r="X3" s="1"/>
      <c r="Y3" s="1"/>
      <c r="Z3" s="1"/>
      <c r="AA3" s="1"/>
      <c r="AB3" s="1"/>
      <c r="AC3" s="1"/>
      <c r="AD3" s="1"/>
      <c r="AE3" s="1"/>
    </row>
    <row r="4" spans="1:31" customFormat="1" ht="15.75" thickBot="1" x14ac:dyDescent="0.3"/>
    <row r="5" spans="1:31" x14ac:dyDescent="0.25">
      <c r="A5" s="1"/>
      <c r="B5" s="340">
        <v>1</v>
      </c>
      <c r="C5" s="341">
        <v>2</v>
      </c>
      <c r="D5" s="342">
        <v>3</v>
      </c>
      <c r="E5" s="343">
        <v>4</v>
      </c>
      <c r="F5" s="319">
        <v>5</v>
      </c>
      <c r="G5" s="319">
        <v>6</v>
      </c>
      <c r="H5" s="319">
        <v>7</v>
      </c>
      <c r="I5" s="319">
        <v>8</v>
      </c>
      <c r="J5" s="319">
        <v>9</v>
      </c>
      <c r="K5" s="319">
        <v>10</v>
      </c>
      <c r="L5" s="319">
        <v>11</v>
      </c>
      <c r="M5" s="319">
        <v>12</v>
      </c>
      <c r="N5" s="319">
        <v>13</v>
      </c>
      <c r="O5" s="319">
        <v>14</v>
      </c>
      <c r="P5" s="319">
        <v>15</v>
      </c>
      <c r="Q5" s="319">
        <v>16</v>
      </c>
      <c r="R5" s="319">
        <v>17</v>
      </c>
      <c r="S5" s="319">
        <v>18</v>
      </c>
      <c r="T5" s="319">
        <v>19</v>
      </c>
      <c r="U5" s="319">
        <v>20</v>
      </c>
      <c r="V5" s="319">
        <v>21</v>
      </c>
      <c r="W5" s="319">
        <v>22</v>
      </c>
      <c r="X5" s="319">
        <v>23</v>
      </c>
      <c r="Y5" s="319">
        <v>24</v>
      </c>
      <c r="Z5" s="319">
        <v>25</v>
      </c>
      <c r="AA5" s="319">
        <v>26</v>
      </c>
      <c r="AB5" s="319">
        <v>27</v>
      </c>
      <c r="AC5" s="319">
        <v>28</v>
      </c>
      <c r="AD5" s="321">
        <v>29</v>
      </c>
      <c r="AE5" s="336">
        <v>30</v>
      </c>
    </row>
    <row r="6" spans="1:31" ht="75" x14ac:dyDescent="0.25">
      <c r="A6" s="1"/>
      <c r="B6" s="344" t="s">
        <v>54</v>
      </c>
      <c r="C6" s="255" t="s">
        <v>53</v>
      </c>
      <c r="D6" s="226" t="str">
        <f>'7'!F6</f>
        <v>Planuojama paramos suma priemonei, Eur</v>
      </c>
      <c r="E6" s="227" t="s">
        <v>1707</v>
      </c>
      <c r="F6" s="761" t="s">
        <v>1293</v>
      </c>
      <c r="G6" s="763" t="s">
        <v>100</v>
      </c>
      <c r="H6" s="764"/>
      <c r="I6" s="764"/>
      <c r="J6" s="766"/>
      <c r="K6" s="763" t="s">
        <v>101</v>
      </c>
      <c r="L6" s="764"/>
      <c r="M6" s="764"/>
      <c r="N6" s="766"/>
      <c r="O6" s="763" t="s">
        <v>102</v>
      </c>
      <c r="P6" s="764"/>
      <c r="Q6" s="764"/>
      <c r="R6" s="766"/>
      <c r="S6" s="763" t="s">
        <v>103</v>
      </c>
      <c r="T6" s="764"/>
      <c r="U6" s="764"/>
      <c r="V6" s="766"/>
      <c r="W6" s="763" t="s">
        <v>104</v>
      </c>
      <c r="X6" s="764"/>
      <c r="Y6" s="764"/>
      <c r="Z6" s="766"/>
      <c r="AA6" s="763" t="s">
        <v>105</v>
      </c>
      <c r="AB6" s="764"/>
      <c r="AC6" s="764"/>
      <c r="AD6" s="765"/>
      <c r="AE6" s="337" t="s">
        <v>1104</v>
      </c>
    </row>
    <row r="7" spans="1:31" x14ac:dyDescent="0.25">
      <c r="A7" s="1" t="s">
        <v>420</v>
      </c>
      <c r="B7" s="345"/>
      <c r="C7" s="257"/>
      <c r="D7" s="256"/>
      <c r="E7" s="258"/>
      <c r="F7" s="762"/>
      <c r="G7" s="48" t="s">
        <v>96</v>
      </c>
      <c r="H7" s="49" t="s">
        <v>97</v>
      </c>
      <c r="I7" s="49" t="s">
        <v>98</v>
      </c>
      <c r="J7" s="50" t="s">
        <v>99</v>
      </c>
      <c r="K7" s="48" t="s">
        <v>96</v>
      </c>
      <c r="L7" s="49" t="s">
        <v>97</v>
      </c>
      <c r="M7" s="49" t="s">
        <v>98</v>
      </c>
      <c r="N7" s="50" t="s">
        <v>99</v>
      </c>
      <c r="O7" s="48" t="s">
        <v>96</v>
      </c>
      <c r="P7" s="49" t="s">
        <v>97</v>
      </c>
      <c r="Q7" s="49" t="s">
        <v>98</v>
      </c>
      <c r="R7" s="50" t="s">
        <v>99</v>
      </c>
      <c r="S7" s="48" t="s">
        <v>96</v>
      </c>
      <c r="T7" s="49" t="s">
        <v>97</v>
      </c>
      <c r="U7" s="49" t="s">
        <v>98</v>
      </c>
      <c r="V7" s="50" t="s">
        <v>99</v>
      </c>
      <c r="W7" s="48" t="s">
        <v>96</v>
      </c>
      <c r="X7" s="49" t="s">
        <v>97</v>
      </c>
      <c r="Y7" s="49" t="s">
        <v>98</v>
      </c>
      <c r="Z7" s="50" t="s">
        <v>99</v>
      </c>
      <c r="AA7" s="48" t="s">
        <v>96</v>
      </c>
      <c r="AB7" s="49" t="s">
        <v>97</v>
      </c>
      <c r="AC7" s="49" t="s">
        <v>98</v>
      </c>
      <c r="AD7" s="346" t="s">
        <v>99</v>
      </c>
      <c r="AE7" s="336"/>
    </row>
    <row r="8" spans="1:31" x14ac:dyDescent="0.25">
      <c r="A8" s="1" t="s">
        <v>421</v>
      </c>
      <c r="B8" s="347" t="s">
        <v>0</v>
      </c>
      <c r="C8" s="45" t="str">
        <f>'7'!C7</f>
        <v xml:space="preserve">Sveikatinimo paslaugų kokybės gerinimas  ir prieinamumo didinimas </v>
      </c>
      <c r="D8" s="208">
        <f>'7'!F7</f>
        <v>480000</v>
      </c>
      <c r="E8" s="147">
        <f>COUNTIFS($G8:$AD8,"&gt;0")</f>
        <v>3</v>
      </c>
      <c r="F8" s="209">
        <f>SUM(G8:AD8)</f>
        <v>480000</v>
      </c>
      <c r="G8" s="247">
        <v>160000</v>
      </c>
      <c r="H8" s="248"/>
      <c r="I8" s="248"/>
      <c r="J8" s="249"/>
      <c r="K8" s="247">
        <v>160000</v>
      </c>
      <c r="L8" s="248"/>
      <c r="M8" s="248"/>
      <c r="N8" s="249"/>
      <c r="O8" s="247">
        <v>160000</v>
      </c>
      <c r="P8" s="248"/>
      <c r="Q8" s="248"/>
      <c r="R8" s="249"/>
      <c r="S8" s="247"/>
      <c r="T8" s="248"/>
      <c r="U8" s="248"/>
      <c r="V8" s="249"/>
      <c r="W8" s="247"/>
      <c r="X8" s="248"/>
      <c r="Y8" s="248"/>
      <c r="Z8" s="249"/>
      <c r="AA8" s="247"/>
      <c r="AB8" s="248"/>
      <c r="AC8" s="248"/>
      <c r="AD8" s="348"/>
      <c r="AE8" s="338" t="str">
        <f>IF(D8=F8,"Gerai","Nesutampa sumos (3 ir 5 stulpeliai)")</f>
        <v>Gerai</v>
      </c>
    </row>
    <row r="9" spans="1:31" ht="30" x14ac:dyDescent="0.25">
      <c r="A9" s="1" t="s">
        <v>422</v>
      </c>
      <c r="B9" s="347" t="s">
        <v>1</v>
      </c>
      <c r="C9" s="45" t="str">
        <f>'7'!C8</f>
        <v>Darnaus turizmo verslo kūrimas ir plėtra integruojant vietos kultūros ir gamtos  išteklius</v>
      </c>
      <c r="D9" s="208">
        <f>'7'!F8</f>
        <v>450000</v>
      </c>
      <c r="E9" s="147">
        <f t="shared" ref="E9:E27" si="0">COUNTIFS($G9:$AD9,"&gt;0")</f>
        <v>3</v>
      </c>
      <c r="F9" s="210">
        <f t="shared" ref="F9:F27" si="1">SUM(G9:AD9)</f>
        <v>450000</v>
      </c>
      <c r="G9" s="242"/>
      <c r="H9" s="250">
        <v>150000</v>
      </c>
      <c r="I9" s="250"/>
      <c r="J9" s="251"/>
      <c r="K9" s="242">
        <v>150000</v>
      </c>
      <c r="L9" s="250"/>
      <c r="M9" s="250"/>
      <c r="N9" s="251"/>
      <c r="O9" s="242">
        <v>150000</v>
      </c>
      <c r="P9" s="250"/>
      <c r="Q9" s="250"/>
      <c r="R9" s="251"/>
      <c r="S9" s="242"/>
      <c r="T9" s="250"/>
      <c r="U9" s="250"/>
      <c r="V9" s="251"/>
      <c r="W9" s="242"/>
      <c r="X9" s="250"/>
      <c r="Y9" s="250"/>
      <c r="Z9" s="251"/>
      <c r="AA9" s="242"/>
      <c r="AB9" s="250"/>
      <c r="AC9" s="250"/>
      <c r="AD9" s="349"/>
      <c r="AE9" s="339" t="str">
        <f t="shared" ref="AE9:AE27" si="2">IF(D9=F9,"Gerai","Nesutampa sumos (3 ir 5 stulpeliai)")</f>
        <v>Gerai</v>
      </c>
    </row>
    <row r="10" spans="1:31" x14ac:dyDescent="0.25">
      <c r="A10" s="1" t="s">
        <v>423</v>
      </c>
      <c r="B10" s="347" t="s">
        <v>2</v>
      </c>
      <c r="C10" s="45" t="str">
        <f>'7'!C9</f>
        <v>Teminių kaimų kūrimas ir  vietos produktų populiarinimas</v>
      </c>
      <c r="D10" s="208">
        <f>'7'!F9</f>
        <v>325000</v>
      </c>
      <c r="E10" s="147">
        <f t="shared" si="0"/>
        <v>3</v>
      </c>
      <c r="F10" s="210">
        <f t="shared" si="1"/>
        <v>325000</v>
      </c>
      <c r="G10" s="242"/>
      <c r="H10" s="250"/>
      <c r="I10" s="250"/>
      <c r="J10" s="251"/>
      <c r="K10" s="242"/>
      <c r="L10" s="250">
        <v>130000</v>
      </c>
      <c r="M10" s="250"/>
      <c r="N10" s="251"/>
      <c r="O10" s="242"/>
      <c r="P10" s="250">
        <v>65000</v>
      </c>
      <c r="Q10" s="250"/>
      <c r="R10" s="251"/>
      <c r="S10" s="242">
        <v>130000</v>
      </c>
      <c r="T10" s="250"/>
      <c r="U10" s="250"/>
      <c r="V10" s="251"/>
      <c r="W10" s="242"/>
      <c r="X10" s="250"/>
      <c r="Y10" s="250"/>
      <c r="Z10" s="251"/>
      <c r="AA10" s="242"/>
      <c r="AB10" s="250"/>
      <c r="AC10" s="250"/>
      <c r="AD10" s="349"/>
      <c r="AE10" s="339" t="str">
        <f t="shared" si="2"/>
        <v>Gerai</v>
      </c>
    </row>
    <row r="11" spans="1:31" x14ac:dyDescent="0.25">
      <c r="A11" s="1" t="s">
        <v>424</v>
      </c>
      <c r="B11" s="347" t="s">
        <v>3</v>
      </c>
      <c r="C11" s="45" t="str">
        <f>'7'!C10</f>
        <v>Įtraukios infrastruktūros vystymas taikant sumanius sprendimus</v>
      </c>
      <c r="D11" s="208">
        <f>'7'!F10</f>
        <v>0</v>
      </c>
      <c r="E11" s="147">
        <f t="shared" si="0"/>
        <v>0</v>
      </c>
      <c r="F11" s="210">
        <f t="shared" si="1"/>
        <v>0</v>
      </c>
      <c r="G11" s="242"/>
      <c r="H11" s="250"/>
      <c r="I11" s="250"/>
      <c r="J11" s="251"/>
      <c r="K11" s="242"/>
      <c r="L11" s="250">
        <v>0</v>
      </c>
      <c r="M11" s="250"/>
      <c r="N11" s="251"/>
      <c r="O11" s="242"/>
      <c r="P11" s="250">
        <v>0</v>
      </c>
      <c r="Q11" s="250"/>
      <c r="R11" s="251"/>
      <c r="S11" s="242"/>
      <c r="T11" s="250"/>
      <c r="U11" s="250"/>
      <c r="V11" s="251"/>
      <c r="W11" s="242"/>
      <c r="X11" s="250"/>
      <c r="Y11" s="250"/>
      <c r="Z11" s="251"/>
      <c r="AA11" s="242"/>
      <c r="AB11" s="250"/>
      <c r="AC11" s="250"/>
      <c r="AD11" s="349"/>
      <c r="AE11" s="339" t="str">
        <f t="shared" si="2"/>
        <v>Gerai</v>
      </c>
    </row>
    <row r="12" spans="1:31" x14ac:dyDescent="0.25">
      <c r="A12" s="1" t="s">
        <v>425</v>
      </c>
      <c r="B12" s="347" t="s">
        <v>4</v>
      </c>
      <c r="C12" s="45" t="str">
        <f>'7'!C11</f>
        <v>Jaunimo verslumo ir įtraukties skatinimas</v>
      </c>
      <c r="D12" s="208">
        <f>'7'!F11</f>
        <v>150500</v>
      </c>
      <c r="E12" s="147">
        <f t="shared" si="0"/>
        <v>4</v>
      </c>
      <c r="F12" s="210">
        <f t="shared" si="1"/>
        <v>150500</v>
      </c>
      <c r="G12" s="242"/>
      <c r="H12" s="250"/>
      <c r="I12" s="250">
        <v>43000</v>
      </c>
      <c r="J12" s="251"/>
      <c r="K12" s="242"/>
      <c r="L12" s="250"/>
      <c r="M12" s="250">
        <v>21500</v>
      </c>
      <c r="N12" s="251"/>
      <c r="O12" s="242"/>
      <c r="P12" s="250"/>
      <c r="Q12" s="250">
        <v>43000</v>
      </c>
      <c r="R12" s="251"/>
      <c r="S12" s="242"/>
      <c r="T12" s="250">
        <v>43000</v>
      </c>
      <c r="U12" s="250"/>
      <c r="V12" s="251"/>
      <c r="W12" s="242"/>
      <c r="X12" s="250"/>
      <c r="Y12" s="250"/>
      <c r="Z12" s="251"/>
      <c r="AA12" s="242"/>
      <c r="AB12" s="250"/>
      <c r="AC12" s="250"/>
      <c r="AD12" s="349"/>
      <c r="AE12" s="339" t="str">
        <f t="shared" si="2"/>
        <v>Gerai</v>
      </c>
    </row>
    <row r="13" spans="1:31" x14ac:dyDescent="0.25">
      <c r="A13" s="1" t="s">
        <v>426</v>
      </c>
      <c r="B13" s="347" t="s">
        <v>5</v>
      </c>
      <c r="C13" s="45" t="str">
        <f>'7'!C12</f>
        <v>Teritorinis VVG bendradarbiavimas</v>
      </c>
      <c r="D13" s="208">
        <f>'7'!F12</f>
        <v>5000</v>
      </c>
      <c r="E13" s="147">
        <f t="shared" si="0"/>
        <v>1</v>
      </c>
      <c r="F13" s="210">
        <f t="shared" si="1"/>
        <v>10000</v>
      </c>
      <c r="G13" s="242"/>
      <c r="H13" s="250"/>
      <c r="I13" s="250"/>
      <c r="J13" s="251"/>
      <c r="K13" s="242"/>
      <c r="L13" s="250"/>
      <c r="M13" s="250">
        <v>10000</v>
      </c>
      <c r="N13" s="251"/>
      <c r="O13" s="242"/>
      <c r="P13" s="250"/>
      <c r="Q13" s="250"/>
      <c r="R13" s="251"/>
      <c r="S13" s="242"/>
      <c r="T13" s="250"/>
      <c r="U13" s="250"/>
      <c r="V13" s="251"/>
      <c r="W13" s="242"/>
      <c r="X13" s="250"/>
      <c r="Y13" s="250"/>
      <c r="Z13" s="251"/>
      <c r="AA13" s="242"/>
      <c r="AB13" s="250"/>
      <c r="AC13" s="250"/>
      <c r="AD13" s="349"/>
      <c r="AE13" s="339" t="str">
        <f t="shared" si="2"/>
        <v>Nesutampa sumos (3 ir 5 stulpeliai)</v>
      </c>
    </row>
    <row r="14" spans="1:31" x14ac:dyDescent="0.25">
      <c r="A14" s="1" t="s">
        <v>427</v>
      </c>
      <c r="B14" s="347" t="s">
        <v>6</v>
      </c>
      <c r="C14" s="45" t="str">
        <f>'7'!C13</f>
        <v>Tarptautinis VVG bendradarbiavimas</v>
      </c>
      <c r="D14" s="208">
        <f>'7'!F13</f>
        <v>15000</v>
      </c>
      <c r="E14" s="147">
        <f t="shared" si="0"/>
        <v>1</v>
      </c>
      <c r="F14" s="210">
        <f t="shared" si="1"/>
        <v>10000</v>
      </c>
      <c r="G14" s="242"/>
      <c r="H14" s="250"/>
      <c r="I14" s="250"/>
      <c r="J14" s="251"/>
      <c r="K14" s="242"/>
      <c r="L14" s="250"/>
      <c r="M14" s="250"/>
      <c r="N14" s="251"/>
      <c r="O14" s="242"/>
      <c r="P14" s="250"/>
      <c r="Q14" s="250">
        <v>10000</v>
      </c>
      <c r="R14" s="251"/>
      <c r="S14" s="242"/>
      <c r="T14" s="250"/>
      <c r="U14" s="250"/>
      <c r="V14" s="251"/>
      <c r="W14" s="242"/>
      <c r="X14" s="250"/>
      <c r="Y14" s="250"/>
      <c r="Z14" s="251"/>
      <c r="AA14" s="242"/>
      <c r="AB14" s="250"/>
      <c r="AC14" s="250"/>
      <c r="AD14" s="349"/>
      <c r="AE14" s="339" t="str">
        <f t="shared" si="2"/>
        <v>Nesutampa sumos (3 ir 5 stulpeliai)</v>
      </c>
    </row>
    <row r="15" spans="1:31" x14ac:dyDescent="0.25">
      <c r="A15" s="1" t="s">
        <v>428</v>
      </c>
      <c r="B15" s="347" t="s">
        <v>7</v>
      </c>
      <c r="C15" s="45" t="str">
        <f>'7'!C14</f>
        <v>Įtraukios infrastruktūros vystymas taikant sumanius sprendimus</v>
      </c>
      <c r="D15" s="208">
        <f>'7'!F14</f>
        <v>201608</v>
      </c>
      <c r="E15" s="147">
        <f t="shared" si="0"/>
        <v>2</v>
      </c>
      <c r="F15" s="210">
        <f t="shared" si="1"/>
        <v>201608</v>
      </c>
      <c r="G15" s="242"/>
      <c r="H15" s="250"/>
      <c r="I15" s="250"/>
      <c r="J15" s="251"/>
      <c r="K15" s="242"/>
      <c r="L15" s="250">
        <v>100804</v>
      </c>
      <c r="M15" s="250"/>
      <c r="N15" s="251"/>
      <c r="O15" s="242"/>
      <c r="P15" s="250">
        <v>100804</v>
      </c>
      <c r="Q15" s="250"/>
      <c r="R15" s="251"/>
      <c r="S15" s="242"/>
      <c r="T15" s="250"/>
      <c r="U15" s="250"/>
      <c r="V15" s="251"/>
      <c r="W15" s="242"/>
      <c r="X15" s="250"/>
      <c r="Y15" s="250"/>
      <c r="Z15" s="251"/>
      <c r="AA15" s="242"/>
      <c r="AB15" s="250"/>
      <c r="AC15" s="250"/>
      <c r="AD15" s="349"/>
      <c r="AE15" s="339" t="str">
        <f t="shared" si="2"/>
        <v>Gerai</v>
      </c>
    </row>
    <row r="16" spans="1:31" x14ac:dyDescent="0.25">
      <c r="A16" s="1" t="s">
        <v>429</v>
      </c>
      <c r="B16" s="347" t="s">
        <v>8</v>
      </c>
      <c r="C16" s="45">
        <f>'7'!C15</f>
        <v>0</v>
      </c>
      <c r="D16" s="208">
        <f>'7'!F15</f>
        <v>0</v>
      </c>
      <c r="E16" s="147">
        <f t="shared" si="0"/>
        <v>0</v>
      </c>
      <c r="F16" s="210">
        <f t="shared" si="1"/>
        <v>0</v>
      </c>
      <c r="G16" s="242"/>
      <c r="H16" s="250"/>
      <c r="I16" s="250"/>
      <c r="J16" s="251"/>
      <c r="K16" s="242"/>
      <c r="L16" s="250"/>
      <c r="M16" s="250"/>
      <c r="N16" s="251"/>
      <c r="O16" s="242"/>
      <c r="P16" s="250"/>
      <c r="Q16" s="250"/>
      <c r="R16" s="251"/>
      <c r="S16" s="242"/>
      <c r="T16" s="250"/>
      <c r="U16" s="250"/>
      <c r="V16" s="251"/>
      <c r="W16" s="242"/>
      <c r="X16" s="250"/>
      <c r="Y16" s="250"/>
      <c r="Z16" s="251"/>
      <c r="AA16" s="242"/>
      <c r="AB16" s="250"/>
      <c r="AC16" s="250"/>
      <c r="AD16" s="349"/>
      <c r="AE16" s="339" t="str">
        <f t="shared" si="2"/>
        <v>Gerai</v>
      </c>
    </row>
    <row r="17" spans="1:31" x14ac:dyDescent="0.25">
      <c r="A17" s="1" t="s">
        <v>649</v>
      </c>
      <c r="B17" s="347" t="s">
        <v>9</v>
      </c>
      <c r="C17" s="45">
        <f>'7'!C16</f>
        <v>0</v>
      </c>
      <c r="D17" s="208">
        <f>'7'!F16</f>
        <v>0</v>
      </c>
      <c r="E17" s="147">
        <f t="shared" si="0"/>
        <v>0</v>
      </c>
      <c r="F17" s="210">
        <f t="shared" si="1"/>
        <v>0</v>
      </c>
      <c r="G17" s="242"/>
      <c r="H17" s="250"/>
      <c r="I17" s="250"/>
      <c r="J17" s="251"/>
      <c r="K17" s="242"/>
      <c r="L17" s="250"/>
      <c r="M17" s="250"/>
      <c r="N17" s="251"/>
      <c r="O17" s="242"/>
      <c r="P17" s="250"/>
      <c r="Q17" s="250"/>
      <c r="R17" s="251"/>
      <c r="S17" s="242"/>
      <c r="T17" s="250"/>
      <c r="U17" s="250"/>
      <c r="V17" s="251"/>
      <c r="W17" s="242"/>
      <c r="X17" s="250"/>
      <c r="Y17" s="250"/>
      <c r="Z17" s="251"/>
      <c r="AA17" s="242"/>
      <c r="AB17" s="250"/>
      <c r="AC17" s="250"/>
      <c r="AD17" s="349"/>
      <c r="AE17" s="339" t="str">
        <f t="shared" si="2"/>
        <v>Gerai</v>
      </c>
    </row>
    <row r="18" spans="1:31" x14ac:dyDescent="0.25">
      <c r="A18" s="1" t="s">
        <v>650</v>
      </c>
      <c r="B18" s="347" t="s">
        <v>43</v>
      </c>
      <c r="C18" s="45">
        <f>'7'!C17</f>
        <v>0</v>
      </c>
      <c r="D18" s="208">
        <f>'7'!F17</f>
        <v>0</v>
      </c>
      <c r="E18" s="147">
        <f t="shared" si="0"/>
        <v>0</v>
      </c>
      <c r="F18" s="210">
        <f t="shared" si="1"/>
        <v>0</v>
      </c>
      <c r="G18" s="242"/>
      <c r="H18" s="250"/>
      <c r="I18" s="250"/>
      <c r="J18" s="251"/>
      <c r="K18" s="242"/>
      <c r="L18" s="250"/>
      <c r="M18" s="250"/>
      <c r="N18" s="251"/>
      <c r="O18" s="242"/>
      <c r="P18" s="250"/>
      <c r="Q18" s="250"/>
      <c r="R18" s="251"/>
      <c r="S18" s="242"/>
      <c r="T18" s="250"/>
      <c r="U18" s="250"/>
      <c r="V18" s="251"/>
      <c r="W18" s="242"/>
      <c r="X18" s="250"/>
      <c r="Y18" s="250"/>
      <c r="Z18" s="251"/>
      <c r="AA18" s="242"/>
      <c r="AB18" s="250"/>
      <c r="AC18" s="250"/>
      <c r="AD18" s="349"/>
      <c r="AE18" s="339" t="str">
        <f t="shared" si="2"/>
        <v>Gerai</v>
      </c>
    </row>
    <row r="19" spans="1:31" x14ac:dyDescent="0.25">
      <c r="A19" s="1" t="s">
        <v>651</v>
      </c>
      <c r="B19" s="347" t="s">
        <v>44</v>
      </c>
      <c r="C19" s="45">
        <f>'7'!C18</f>
        <v>0</v>
      </c>
      <c r="D19" s="208">
        <f>'7'!F18</f>
        <v>0</v>
      </c>
      <c r="E19" s="147">
        <f t="shared" si="0"/>
        <v>0</v>
      </c>
      <c r="F19" s="210">
        <f t="shared" si="1"/>
        <v>0</v>
      </c>
      <c r="G19" s="242"/>
      <c r="H19" s="250"/>
      <c r="I19" s="250"/>
      <c r="J19" s="251"/>
      <c r="K19" s="242"/>
      <c r="L19" s="250"/>
      <c r="M19" s="250"/>
      <c r="N19" s="251"/>
      <c r="O19" s="242"/>
      <c r="P19" s="250"/>
      <c r="Q19" s="250"/>
      <c r="R19" s="251"/>
      <c r="S19" s="242"/>
      <c r="T19" s="250"/>
      <c r="U19" s="250"/>
      <c r="V19" s="251"/>
      <c r="W19" s="242"/>
      <c r="X19" s="250"/>
      <c r="Y19" s="250"/>
      <c r="Z19" s="251"/>
      <c r="AA19" s="242"/>
      <c r="AB19" s="250"/>
      <c r="AC19" s="250"/>
      <c r="AD19" s="349"/>
      <c r="AE19" s="339" t="str">
        <f t="shared" si="2"/>
        <v>Gerai</v>
      </c>
    </row>
    <row r="20" spans="1:31" x14ac:dyDescent="0.25">
      <c r="A20" s="1" t="s">
        <v>652</v>
      </c>
      <c r="B20" s="347" t="s">
        <v>45</v>
      </c>
      <c r="C20" s="45">
        <f>'7'!C19</f>
        <v>0</v>
      </c>
      <c r="D20" s="208">
        <f>'7'!F19</f>
        <v>0</v>
      </c>
      <c r="E20" s="147">
        <f t="shared" si="0"/>
        <v>0</v>
      </c>
      <c r="F20" s="210">
        <f t="shared" si="1"/>
        <v>0</v>
      </c>
      <c r="G20" s="242"/>
      <c r="H20" s="250"/>
      <c r="I20" s="250"/>
      <c r="J20" s="251"/>
      <c r="K20" s="242"/>
      <c r="L20" s="250"/>
      <c r="M20" s="250"/>
      <c r="N20" s="251"/>
      <c r="O20" s="242"/>
      <c r="P20" s="250"/>
      <c r="Q20" s="250"/>
      <c r="R20" s="251"/>
      <c r="S20" s="242"/>
      <c r="T20" s="250"/>
      <c r="U20" s="250"/>
      <c r="V20" s="251"/>
      <c r="W20" s="242"/>
      <c r="X20" s="250"/>
      <c r="Y20" s="250"/>
      <c r="Z20" s="251"/>
      <c r="AA20" s="242"/>
      <c r="AB20" s="250"/>
      <c r="AC20" s="250"/>
      <c r="AD20" s="349"/>
      <c r="AE20" s="339" t="str">
        <f t="shared" si="2"/>
        <v>Gerai</v>
      </c>
    </row>
    <row r="21" spans="1:31" x14ac:dyDescent="0.25">
      <c r="A21" s="1" t="s">
        <v>653</v>
      </c>
      <c r="B21" s="347" t="s">
        <v>46</v>
      </c>
      <c r="C21" s="45">
        <f>'7'!C20</f>
        <v>0</v>
      </c>
      <c r="D21" s="208">
        <f>'7'!F20</f>
        <v>0</v>
      </c>
      <c r="E21" s="147">
        <f t="shared" si="0"/>
        <v>0</v>
      </c>
      <c r="F21" s="210">
        <f t="shared" si="1"/>
        <v>0</v>
      </c>
      <c r="G21" s="242"/>
      <c r="H21" s="250"/>
      <c r="I21" s="250"/>
      <c r="J21" s="251"/>
      <c r="K21" s="242"/>
      <c r="L21" s="250"/>
      <c r="M21" s="250"/>
      <c r="N21" s="251"/>
      <c r="O21" s="242"/>
      <c r="P21" s="250"/>
      <c r="Q21" s="250"/>
      <c r="R21" s="251"/>
      <c r="S21" s="242"/>
      <c r="T21" s="250"/>
      <c r="U21" s="250"/>
      <c r="V21" s="251"/>
      <c r="W21" s="242"/>
      <c r="X21" s="250"/>
      <c r="Y21" s="250"/>
      <c r="Z21" s="251"/>
      <c r="AA21" s="242"/>
      <c r="AB21" s="250"/>
      <c r="AC21" s="250"/>
      <c r="AD21" s="349"/>
      <c r="AE21" s="339" t="str">
        <f t="shared" si="2"/>
        <v>Gerai</v>
      </c>
    </row>
    <row r="22" spans="1:31" x14ac:dyDescent="0.25">
      <c r="A22" s="1" t="s">
        <v>654</v>
      </c>
      <c r="B22" s="347" t="s">
        <v>47</v>
      </c>
      <c r="C22" s="45">
        <f>'7'!C21</f>
        <v>0</v>
      </c>
      <c r="D22" s="208">
        <f>'7'!F21</f>
        <v>0</v>
      </c>
      <c r="E22" s="147">
        <f t="shared" si="0"/>
        <v>0</v>
      </c>
      <c r="F22" s="210">
        <f t="shared" si="1"/>
        <v>0</v>
      </c>
      <c r="G22" s="242"/>
      <c r="H22" s="250"/>
      <c r="I22" s="250"/>
      <c r="J22" s="251"/>
      <c r="K22" s="242"/>
      <c r="L22" s="250"/>
      <c r="M22" s="250"/>
      <c r="N22" s="251"/>
      <c r="O22" s="242"/>
      <c r="P22" s="250"/>
      <c r="Q22" s="250"/>
      <c r="R22" s="251"/>
      <c r="S22" s="242"/>
      <c r="T22" s="250"/>
      <c r="U22" s="250"/>
      <c r="V22" s="251"/>
      <c r="W22" s="242"/>
      <c r="X22" s="250"/>
      <c r="Y22" s="250"/>
      <c r="Z22" s="251"/>
      <c r="AA22" s="242"/>
      <c r="AB22" s="250"/>
      <c r="AC22" s="250"/>
      <c r="AD22" s="349"/>
      <c r="AE22" s="339" t="str">
        <f t="shared" si="2"/>
        <v>Gerai</v>
      </c>
    </row>
    <row r="23" spans="1:31" x14ac:dyDescent="0.25">
      <c r="A23" s="1" t="s">
        <v>655</v>
      </c>
      <c r="B23" s="347" t="s">
        <v>48</v>
      </c>
      <c r="C23" s="45">
        <f>'7'!C22</f>
        <v>0</v>
      </c>
      <c r="D23" s="208">
        <f>'7'!F22</f>
        <v>0</v>
      </c>
      <c r="E23" s="147">
        <f t="shared" si="0"/>
        <v>0</v>
      </c>
      <c r="F23" s="210">
        <f t="shared" si="1"/>
        <v>0</v>
      </c>
      <c r="G23" s="242"/>
      <c r="H23" s="250"/>
      <c r="I23" s="250"/>
      <c r="J23" s="251"/>
      <c r="K23" s="242"/>
      <c r="L23" s="250"/>
      <c r="M23" s="250"/>
      <c r="N23" s="251"/>
      <c r="O23" s="242"/>
      <c r="P23" s="250"/>
      <c r="Q23" s="250"/>
      <c r="R23" s="251"/>
      <c r="S23" s="242"/>
      <c r="T23" s="250"/>
      <c r="U23" s="250"/>
      <c r="V23" s="251"/>
      <c r="W23" s="242"/>
      <c r="X23" s="250"/>
      <c r="Y23" s="250"/>
      <c r="Z23" s="251"/>
      <c r="AA23" s="242"/>
      <c r="AB23" s="250"/>
      <c r="AC23" s="250"/>
      <c r="AD23" s="349"/>
      <c r="AE23" s="339" t="str">
        <f t="shared" si="2"/>
        <v>Gerai</v>
      </c>
    </row>
    <row r="24" spans="1:31" x14ac:dyDescent="0.25">
      <c r="A24" s="1" t="s">
        <v>656</v>
      </c>
      <c r="B24" s="347" t="s">
        <v>49</v>
      </c>
      <c r="C24" s="45">
        <f>'7'!C23</f>
        <v>0</v>
      </c>
      <c r="D24" s="208">
        <f>'7'!F23</f>
        <v>0</v>
      </c>
      <c r="E24" s="147">
        <f t="shared" si="0"/>
        <v>0</v>
      </c>
      <c r="F24" s="210">
        <f t="shared" si="1"/>
        <v>0</v>
      </c>
      <c r="G24" s="242"/>
      <c r="H24" s="250"/>
      <c r="I24" s="250"/>
      <c r="J24" s="251"/>
      <c r="K24" s="242"/>
      <c r="L24" s="250"/>
      <c r="M24" s="250"/>
      <c r="N24" s="251"/>
      <c r="O24" s="242"/>
      <c r="P24" s="250"/>
      <c r="Q24" s="250"/>
      <c r="R24" s="251"/>
      <c r="S24" s="242"/>
      <c r="T24" s="250"/>
      <c r="U24" s="250"/>
      <c r="V24" s="251"/>
      <c r="W24" s="242"/>
      <c r="X24" s="250"/>
      <c r="Y24" s="250"/>
      <c r="Z24" s="251"/>
      <c r="AA24" s="242"/>
      <c r="AB24" s="250"/>
      <c r="AC24" s="250"/>
      <c r="AD24" s="349"/>
      <c r="AE24" s="339" t="str">
        <f t="shared" si="2"/>
        <v>Gerai</v>
      </c>
    </row>
    <row r="25" spans="1:31" x14ac:dyDescent="0.25">
      <c r="A25" s="1" t="s">
        <v>657</v>
      </c>
      <c r="B25" s="347" t="s">
        <v>50</v>
      </c>
      <c r="C25" s="45">
        <f>'7'!C24</f>
        <v>0</v>
      </c>
      <c r="D25" s="208">
        <f>'7'!F24</f>
        <v>0</v>
      </c>
      <c r="E25" s="147">
        <f t="shared" si="0"/>
        <v>0</v>
      </c>
      <c r="F25" s="210">
        <f t="shared" si="1"/>
        <v>0</v>
      </c>
      <c r="G25" s="242"/>
      <c r="H25" s="250"/>
      <c r="I25" s="250"/>
      <c r="J25" s="251"/>
      <c r="K25" s="242"/>
      <c r="L25" s="250"/>
      <c r="M25" s="250"/>
      <c r="N25" s="251"/>
      <c r="O25" s="242"/>
      <c r="P25" s="250"/>
      <c r="Q25" s="250"/>
      <c r="R25" s="251"/>
      <c r="S25" s="242"/>
      <c r="T25" s="250"/>
      <c r="U25" s="250"/>
      <c r="V25" s="251"/>
      <c r="W25" s="242"/>
      <c r="X25" s="250"/>
      <c r="Y25" s="250"/>
      <c r="Z25" s="251"/>
      <c r="AA25" s="242"/>
      <c r="AB25" s="250"/>
      <c r="AC25" s="250"/>
      <c r="AD25" s="349"/>
      <c r="AE25" s="339" t="str">
        <f t="shared" si="2"/>
        <v>Gerai</v>
      </c>
    </row>
    <row r="26" spans="1:31" x14ac:dyDescent="0.25">
      <c r="A26" s="1" t="s">
        <v>658</v>
      </c>
      <c r="B26" s="347" t="s">
        <v>51</v>
      </c>
      <c r="C26" s="45">
        <f>'7'!C25</f>
        <v>0</v>
      </c>
      <c r="D26" s="208">
        <f>'7'!F25</f>
        <v>0</v>
      </c>
      <c r="E26" s="147">
        <f t="shared" si="0"/>
        <v>0</v>
      </c>
      <c r="F26" s="210">
        <f t="shared" si="1"/>
        <v>0</v>
      </c>
      <c r="G26" s="242"/>
      <c r="H26" s="250"/>
      <c r="I26" s="250"/>
      <c r="J26" s="251"/>
      <c r="K26" s="242"/>
      <c r="L26" s="250"/>
      <c r="M26" s="250"/>
      <c r="N26" s="251"/>
      <c r="O26" s="242"/>
      <c r="P26" s="250"/>
      <c r="Q26" s="250"/>
      <c r="R26" s="251"/>
      <c r="S26" s="242"/>
      <c r="T26" s="250"/>
      <c r="U26" s="250"/>
      <c r="V26" s="251"/>
      <c r="W26" s="242"/>
      <c r="X26" s="250"/>
      <c r="Y26" s="250"/>
      <c r="Z26" s="251"/>
      <c r="AA26" s="242"/>
      <c r="AB26" s="250"/>
      <c r="AC26" s="250"/>
      <c r="AD26" s="349"/>
      <c r="AE26" s="339" t="str">
        <f t="shared" si="2"/>
        <v>Gerai</v>
      </c>
    </row>
    <row r="27" spans="1:31" x14ac:dyDescent="0.25">
      <c r="A27" s="1" t="s">
        <v>1294</v>
      </c>
      <c r="B27" s="350" t="s">
        <v>52</v>
      </c>
      <c r="C27" s="46">
        <f>'7'!C26</f>
        <v>0</v>
      </c>
      <c r="D27" s="260">
        <f>'7'!F26</f>
        <v>0</v>
      </c>
      <c r="E27" s="166">
        <f t="shared" si="0"/>
        <v>0</v>
      </c>
      <c r="F27" s="211">
        <f t="shared" si="1"/>
        <v>0</v>
      </c>
      <c r="G27" s="252"/>
      <c r="H27" s="253"/>
      <c r="I27" s="253"/>
      <c r="J27" s="254"/>
      <c r="K27" s="252"/>
      <c r="L27" s="253"/>
      <c r="M27" s="253"/>
      <c r="N27" s="254"/>
      <c r="O27" s="252"/>
      <c r="P27" s="253"/>
      <c r="Q27" s="253"/>
      <c r="R27" s="254"/>
      <c r="S27" s="252"/>
      <c r="T27" s="253"/>
      <c r="U27" s="253"/>
      <c r="V27" s="254"/>
      <c r="W27" s="252"/>
      <c r="X27" s="253"/>
      <c r="Y27" s="253"/>
      <c r="Z27" s="254"/>
      <c r="AA27" s="252"/>
      <c r="AB27" s="253"/>
      <c r="AC27" s="253"/>
      <c r="AD27" s="351"/>
      <c r="AE27" s="339" t="str">
        <f t="shared" si="2"/>
        <v>Gerai</v>
      </c>
    </row>
    <row r="28" spans="1:31" ht="15.75" thickBot="1" x14ac:dyDescent="0.3">
      <c r="A28" s="1" t="s">
        <v>1339</v>
      </c>
      <c r="B28" s="352"/>
      <c r="C28" s="353" t="s">
        <v>160</v>
      </c>
      <c r="D28" s="354">
        <f>SUM(D8:D27)</f>
        <v>1627108</v>
      </c>
      <c r="E28" s="355">
        <f>SUM(E8:E27)</f>
        <v>17</v>
      </c>
      <c r="F28" s="354">
        <f>SUM(F8:F27)</f>
        <v>1627108</v>
      </c>
      <c r="G28" s="356">
        <f>SUM(G8:G27)</f>
        <v>160000</v>
      </c>
      <c r="H28" s="356">
        <f t="shared" ref="H28:AD28" si="3">SUM(H8:H27)</f>
        <v>150000</v>
      </c>
      <c r="I28" s="356">
        <f t="shared" si="3"/>
        <v>43000</v>
      </c>
      <c r="J28" s="356">
        <f t="shared" si="3"/>
        <v>0</v>
      </c>
      <c r="K28" s="357">
        <f t="shared" si="3"/>
        <v>310000</v>
      </c>
      <c r="L28" s="356">
        <f t="shared" si="3"/>
        <v>230804</v>
      </c>
      <c r="M28" s="356">
        <f t="shared" si="3"/>
        <v>31500</v>
      </c>
      <c r="N28" s="358">
        <f t="shared" si="3"/>
        <v>0</v>
      </c>
      <c r="O28" s="356">
        <f t="shared" si="3"/>
        <v>310000</v>
      </c>
      <c r="P28" s="356">
        <f t="shared" si="3"/>
        <v>165804</v>
      </c>
      <c r="Q28" s="356">
        <f t="shared" si="3"/>
        <v>53000</v>
      </c>
      <c r="R28" s="356">
        <f t="shared" si="3"/>
        <v>0</v>
      </c>
      <c r="S28" s="357">
        <f t="shared" si="3"/>
        <v>130000</v>
      </c>
      <c r="T28" s="356">
        <f t="shared" si="3"/>
        <v>43000</v>
      </c>
      <c r="U28" s="356">
        <f t="shared" si="3"/>
        <v>0</v>
      </c>
      <c r="V28" s="358">
        <f t="shared" si="3"/>
        <v>0</v>
      </c>
      <c r="W28" s="356">
        <f t="shared" si="3"/>
        <v>0</v>
      </c>
      <c r="X28" s="356">
        <f t="shared" si="3"/>
        <v>0</v>
      </c>
      <c r="Y28" s="356">
        <f t="shared" si="3"/>
        <v>0</v>
      </c>
      <c r="Z28" s="356">
        <f t="shared" si="3"/>
        <v>0</v>
      </c>
      <c r="AA28" s="357">
        <f t="shared" si="3"/>
        <v>0</v>
      </c>
      <c r="AB28" s="356">
        <f t="shared" si="3"/>
        <v>0</v>
      </c>
      <c r="AC28" s="356">
        <f t="shared" si="3"/>
        <v>0</v>
      </c>
      <c r="AD28" s="359">
        <f t="shared" si="3"/>
        <v>0</v>
      </c>
      <c r="AE28" s="317"/>
    </row>
    <row r="29" spans="1:31" ht="45" x14ac:dyDescent="0.25">
      <c r="B29" s="597" t="s">
        <v>1295</v>
      </c>
      <c r="C29" s="596" t="s">
        <v>1708</v>
      </c>
    </row>
    <row r="32" spans="1:31" x14ac:dyDescent="0.25">
      <c r="B32" s="1"/>
      <c r="C32" s="360" t="s">
        <v>1354</v>
      </c>
    </row>
    <row r="33" spans="2:3" ht="75" x14ac:dyDescent="0.25">
      <c r="B33" s="1">
        <v>1</v>
      </c>
      <c r="C33" s="335" t="s">
        <v>1342</v>
      </c>
    </row>
    <row r="34" spans="2:3" ht="30" x14ac:dyDescent="0.25">
      <c r="B34" s="1">
        <v>2</v>
      </c>
      <c r="C34" s="335" t="s">
        <v>1343</v>
      </c>
    </row>
    <row r="35" spans="2:3" ht="105" x14ac:dyDescent="0.25">
      <c r="B35" s="1">
        <v>3</v>
      </c>
      <c r="C35" s="335" t="s">
        <v>1340</v>
      </c>
    </row>
    <row r="36" spans="2:3" ht="30" x14ac:dyDescent="0.25">
      <c r="B36" s="1">
        <v>4</v>
      </c>
      <c r="C36" s="361" t="s">
        <v>1318</v>
      </c>
    </row>
    <row r="37" spans="2:3" ht="30" x14ac:dyDescent="0.25">
      <c r="B37" s="1">
        <v>5</v>
      </c>
      <c r="C37" s="361" t="s">
        <v>1341</v>
      </c>
    </row>
    <row r="38" spans="2:3" ht="60" x14ac:dyDescent="0.25">
      <c r="B38" s="1">
        <v>6</v>
      </c>
      <c r="C38" s="335" t="s">
        <v>1709</v>
      </c>
    </row>
  </sheetData>
  <sheetProtection algorithmName="SHA-512" hashValue="A0zyP4fus7V/1lpK2WO1wOeNk+TFP6YbhACWu5Kmt9PEAeDj24kvFmjDS8D44dN2wc1ejyO4paWyBrv0fvibvw==" saltValue="h/hf6mAKj4xx6mXwExRMcw==" spinCount="100000" sheet="1" objects="1" scenarios="1"/>
  <mergeCells count="7">
    <mergeCell ref="F6:F7"/>
    <mergeCell ref="AA6:AD6"/>
    <mergeCell ref="G6:J6"/>
    <mergeCell ref="K6:N6"/>
    <mergeCell ref="O6:R6"/>
    <mergeCell ref="S6:V6"/>
    <mergeCell ref="W6:Z6"/>
  </mergeCells>
  <phoneticPr fontId="8" type="noConversion"/>
  <dataValidations xWindow="812" yWindow="477" count="2">
    <dataValidation type="textLength" allowBlank="1" showInputMessage="1" showErrorMessage="1" prompt="Maksimalus simbolių skaičius - 100" sqref="F28" xr:uid="{00000000-0002-0000-0F00-000000000000}">
      <formula1>0</formula1>
      <formula2>100</formula2>
    </dataValidation>
    <dataValidation type="decimal" allowBlank="1" showInputMessage="1" showErrorMessage="1" prompt="Įveskite skaičių be tarpų. Centai skiriami kableliu. Maksimali suma - 1 000 000." sqref="G8:AD27" xr:uid="{00000000-0002-0000-0F00-000001000000}">
      <formula1>0</formula1>
      <formula2>2000000</formula2>
    </dataValidation>
  </dataValidations>
  <pageMargins left="0.70866141732283472" right="0.70866141732283472" top="0.74803149606299213" bottom="0.74803149606299213" header="0.31496062992125984" footer="0.31496062992125984"/>
  <pageSetup paperSize="9" scale="80" pageOrder="overThenDown" orientation="landscape" horizontalDpi="4294967293" verticalDpi="0" r:id="rId1"/>
  <colBreaks count="2" manualBreakCount="2">
    <brk id="6" max="1048575" man="1"/>
    <brk id="18" max="1048575" man="1"/>
  </colBreaks>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0"/>
  <sheetViews>
    <sheetView zoomScaleNormal="100" workbookViewId="0">
      <selection activeCell="F18" sqref="F18"/>
    </sheetView>
  </sheetViews>
  <sheetFormatPr defaultColWidth="9.140625" defaultRowHeight="15" x14ac:dyDescent="0.25"/>
  <cols>
    <col min="1" max="1" width="8.5703125" style="13" customWidth="1"/>
    <col min="2" max="2" width="40.5703125" style="13" customWidth="1"/>
    <col min="3" max="3" width="18.5703125" style="13" customWidth="1"/>
    <col min="4" max="4" width="52.5703125" style="13" customWidth="1"/>
    <col min="5" max="5" width="12.5703125" style="15" customWidth="1"/>
    <col min="6" max="6" width="20.5703125" style="13" customWidth="1"/>
    <col min="7" max="7" width="20.5703125" style="15" customWidth="1"/>
    <col min="8" max="8" width="9.140625" style="13"/>
    <col min="9" max="9" width="85.5703125" style="13" customWidth="1"/>
    <col min="10" max="16384" width="9.140625" style="13"/>
  </cols>
  <sheetData>
    <row r="1" spans="1:9" s="42" customFormat="1" ht="18.75" x14ac:dyDescent="0.25">
      <c r="A1" s="44" t="s">
        <v>430</v>
      </c>
      <c r="B1" s="44" t="s">
        <v>673</v>
      </c>
      <c r="C1" s="44"/>
      <c r="D1" s="44"/>
      <c r="E1" s="107"/>
      <c r="F1" s="44"/>
      <c r="G1" s="107"/>
      <c r="H1" s="44"/>
      <c r="I1" s="44"/>
    </row>
    <row r="2" spans="1:9" x14ac:dyDescent="0.25">
      <c r="A2" s="1"/>
      <c r="B2" s="1"/>
      <c r="C2" s="1"/>
      <c r="D2" s="1"/>
      <c r="E2" s="18"/>
      <c r="F2" s="171"/>
      <c r="G2" s="18"/>
      <c r="H2" s="1"/>
      <c r="I2" s="1"/>
    </row>
    <row r="3" spans="1:9" x14ac:dyDescent="0.25">
      <c r="A3" s="1"/>
      <c r="B3" s="140" t="s">
        <v>1272</v>
      </c>
      <c r="C3" s="205" t="str">
        <f>'1'!C8</f>
        <v>ALYT</v>
      </c>
      <c r="D3" s="1"/>
      <c r="E3" s="1"/>
      <c r="F3" s="1"/>
      <c r="G3" s="1"/>
      <c r="H3" s="1"/>
      <c r="I3" s="1"/>
    </row>
    <row r="4" spans="1:9" s="1" customFormat="1" ht="15.75" thickBot="1" x14ac:dyDescent="0.3"/>
    <row r="5" spans="1:9" x14ac:dyDescent="0.25">
      <c r="A5" s="1"/>
      <c r="B5" s="318">
        <v>1</v>
      </c>
      <c r="C5" s="319">
        <v>2</v>
      </c>
      <c r="D5" s="320">
        <v>3</v>
      </c>
      <c r="E5" s="319">
        <v>4</v>
      </c>
      <c r="F5" s="319">
        <v>5</v>
      </c>
      <c r="G5" s="319">
        <v>6</v>
      </c>
      <c r="H5" s="321">
        <v>7</v>
      </c>
      <c r="I5" s="313">
        <v>8</v>
      </c>
    </row>
    <row r="6" spans="1:9" ht="60" x14ac:dyDescent="0.25">
      <c r="A6" s="1" t="s">
        <v>450</v>
      </c>
      <c r="B6" s="322" t="s">
        <v>213</v>
      </c>
      <c r="C6" s="21" t="s">
        <v>28</v>
      </c>
      <c r="D6" s="22" t="s">
        <v>27</v>
      </c>
      <c r="E6" s="22" t="s">
        <v>214</v>
      </c>
      <c r="F6" s="233" t="s">
        <v>1335</v>
      </c>
      <c r="G6" s="233" t="s">
        <v>216</v>
      </c>
      <c r="H6" s="323"/>
      <c r="I6" s="314" t="s">
        <v>1325</v>
      </c>
    </row>
    <row r="7" spans="1:9" x14ac:dyDescent="0.25">
      <c r="A7" s="1" t="s">
        <v>451</v>
      </c>
      <c r="B7" s="324" t="s">
        <v>212</v>
      </c>
      <c r="C7" s="23" t="str">
        <f>Sąrašai!B8</f>
        <v>LEADER-20VVG-01</v>
      </c>
      <c r="D7" s="374" t="str">
        <f>Sąrašai!A8</f>
        <v>Ne žemės ūkio verslo pradžia</v>
      </c>
      <c r="E7" s="234">
        <f>COUNTIFS('7'!$H$7:$H$26,C7)</f>
        <v>0</v>
      </c>
      <c r="F7" s="235">
        <f>SUMIFS('7'!$F$7:$F$26,'7'!$H$7:$H$26,C7)</f>
        <v>0</v>
      </c>
      <c r="G7" s="236">
        <f t="shared" ref="G7:G16" si="0">F7/$F$21*100</f>
        <v>0</v>
      </c>
      <c r="H7" s="767">
        <v>100</v>
      </c>
      <c r="I7" s="769"/>
    </row>
    <row r="8" spans="1:9" x14ac:dyDescent="0.25">
      <c r="A8" s="1" t="s">
        <v>452</v>
      </c>
      <c r="B8" s="325" t="s">
        <v>212</v>
      </c>
      <c r="C8" s="28" t="str">
        <f>Sąrašai!B9</f>
        <v>LEADER-20VVG-02</v>
      </c>
      <c r="D8" s="375" t="str">
        <f>Sąrašai!A9</f>
        <v>Ne žemės ūkio verslo plėtra</v>
      </c>
      <c r="E8" s="147">
        <f>COUNTIFS('7'!$H$7:$H$26,C8)</f>
        <v>0</v>
      </c>
      <c r="F8" s="237">
        <f>SUMIFS('7'!$F$7:$F$26,'7'!$H$7:$H$26,C8)</f>
        <v>0</v>
      </c>
      <c r="G8" s="236">
        <f t="shared" si="0"/>
        <v>0</v>
      </c>
      <c r="H8" s="768"/>
      <c r="I8" s="770"/>
    </row>
    <row r="9" spans="1:9" x14ac:dyDescent="0.25">
      <c r="A9" s="1" t="s">
        <v>453</v>
      </c>
      <c r="B9" s="325" t="s">
        <v>212</v>
      </c>
      <c r="C9" s="28" t="str">
        <f>Sąrašai!B10</f>
        <v>LEADER-20VVG-03</v>
      </c>
      <c r="D9" s="375" t="str">
        <f>Sąrašai!A10</f>
        <v>Ne žemės ūkio verslo kūrimas ir plėtra</v>
      </c>
      <c r="E9" s="147">
        <f>COUNTIFS('7'!$H$7:$H$26,C9)</f>
        <v>2</v>
      </c>
      <c r="F9" s="237">
        <f>SUMIFS('7'!$F$7:$F$26,'7'!$H$7:$H$26,C9)</f>
        <v>930000</v>
      </c>
      <c r="G9" s="236">
        <f t="shared" si="0"/>
        <v>57.867921757591901</v>
      </c>
      <c r="H9" s="768"/>
      <c r="I9" s="770"/>
    </row>
    <row r="10" spans="1:9" ht="30" x14ac:dyDescent="0.25">
      <c r="A10" s="1" t="s">
        <v>454</v>
      </c>
      <c r="B10" s="325" t="s">
        <v>212</v>
      </c>
      <c r="C10" s="28" t="str">
        <f>Sąrašai!B11</f>
        <v>LEADER-20VVG-04</v>
      </c>
      <c r="D10" s="375" t="str">
        <f>Sąrašai!A11</f>
        <v>Ūkio subjektų (fizinių ir (arba) juridinių asmenų) bendradarbiavimas</v>
      </c>
      <c r="E10" s="147">
        <f>COUNTIFS('7'!$H$7:$H$26,C10)</f>
        <v>1</v>
      </c>
      <c r="F10" s="237">
        <f>SUMIFS('7'!$F$7:$F$26,'7'!$H$7:$H$26,C10)</f>
        <v>0</v>
      </c>
      <c r="G10" s="236">
        <f t="shared" si="0"/>
        <v>0</v>
      </c>
      <c r="H10" s="768"/>
      <c r="I10" s="770"/>
    </row>
    <row r="11" spans="1:9" x14ac:dyDescent="0.25">
      <c r="A11" s="1" t="s">
        <v>455</v>
      </c>
      <c r="B11" s="325" t="s">
        <v>212</v>
      </c>
      <c r="C11" s="28" t="str">
        <f>Sąrašai!B12</f>
        <v>LEADER-20VVG-05</v>
      </c>
      <c r="D11" s="375" t="str">
        <f>Sąrašai!A12</f>
        <v>Žemės ūkio verslas</v>
      </c>
      <c r="E11" s="147">
        <f>COUNTIFS('7'!$H$7:$H$26,C11)</f>
        <v>0</v>
      </c>
      <c r="F11" s="237">
        <f>SUMIFS('7'!$F$7:$F$26,'7'!$H$7:$H$26,C11)</f>
        <v>0</v>
      </c>
      <c r="G11" s="236">
        <f t="shared" si="0"/>
        <v>0</v>
      </c>
      <c r="H11" s="768"/>
      <c r="I11" s="770"/>
    </row>
    <row r="12" spans="1:9" x14ac:dyDescent="0.25">
      <c r="A12" s="1" t="s">
        <v>481</v>
      </c>
      <c r="B12" s="325" t="s">
        <v>212</v>
      </c>
      <c r="C12" s="28" t="str">
        <f>Sąrašai!B13</f>
        <v>LEADER-20VVG-06</v>
      </c>
      <c r="D12" s="375" t="str">
        <f>Sąrašai!A13</f>
        <v>Socialinis verslas</v>
      </c>
      <c r="E12" s="147">
        <f>COUNTIFS('7'!$H$7:$H$26,C12)</f>
        <v>0</v>
      </c>
      <c r="F12" s="237">
        <f>SUMIFS('7'!$F$7:$F$26,'7'!$H$7:$H$26,C12)</f>
        <v>0</v>
      </c>
      <c r="G12" s="236">
        <f t="shared" si="0"/>
        <v>0</v>
      </c>
      <c r="H12" s="768"/>
      <c r="I12" s="770"/>
    </row>
    <row r="13" spans="1:9" x14ac:dyDescent="0.25">
      <c r="A13" s="1" t="s">
        <v>482</v>
      </c>
      <c r="B13" s="325" t="s">
        <v>212</v>
      </c>
      <c r="C13" s="28" t="str">
        <f>Sąrašai!B14</f>
        <v>LEADER-20VVG-07</v>
      </c>
      <c r="D13" s="375" t="str">
        <f>Sąrašai!A14</f>
        <v>Bendruomeninis verslas</v>
      </c>
      <c r="E13" s="147">
        <f>COUNTIFS('7'!$H$7:$H$26,C13)</f>
        <v>1</v>
      </c>
      <c r="F13" s="237">
        <f>SUMIFS('7'!$F$7:$F$26,'7'!$H$7:$H$26,C13)</f>
        <v>325000</v>
      </c>
      <c r="G13" s="236">
        <f t="shared" si="0"/>
        <v>20.222660829265987</v>
      </c>
      <c r="H13" s="768"/>
      <c r="I13" s="770"/>
    </row>
    <row r="14" spans="1:9" x14ac:dyDescent="0.25">
      <c r="A14" s="1" t="s">
        <v>483</v>
      </c>
      <c r="B14" s="325" t="s">
        <v>212</v>
      </c>
      <c r="C14" s="28" t="str">
        <f>Sąrašai!B15</f>
        <v>LEADER-20VVG-08</v>
      </c>
      <c r="D14" s="375" t="str">
        <f>Sąrašai!A15</f>
        <v>Viešųjų paslaugų prieinamumo didinimas (ne pelno)</v>
      </c>
      <c r="E14" s="147">
        <f>COUNTIFS('7'!$H$7:$H$26,C14)</f>
        <v>1</v>
      </c>
      <c r="F14" s="237">
        <f>SUMIFS('7'!$F$7:$F$26,'7'!$H$7:$H$26,C14)</f>
        <v>201608</v>
      </c>
      <c r="G14" s="236">
        <f t="shared" ref="G14" si="1">F14/$F$21*100</f>
        <v>12.544769859897405</v>
      </c>
      <c r="H14" s="768"/>
      <c r="I14" s="770"/>
    </row>
    <row r="15" spans="1:9" x14ac:dyDescent="0.25">
      <c r="A15" s="1" t="s">
        <v>484</v>
      </c>
      <c r="B15" s="325" t="s">
        <v>212</v>
      </c>
      <c r="C15" s="28" t="str">
        <f>Sąrašai!B16</f>
        <v>LEADER-20VVG-09</v>
      </c>
      <c r="D15" s="375" t="str">
        <f>Sąrašai!A16</f>
        <v>Veiklos projektai</v>
      </c>
      <c r="E15" s="147">
        <f>COUNTIFS('7'!$H$7:$H$26,C15)</f>
        <v>1</v>
      </c>
      <c r="F15" s="237">
        <f>SUMIFS('7'!$F$7:$F$26,'7'!$H$7:$H$26,C15)</f>
        <v>150500</v>
      </c>
      <c r="G15" s="236">
        <f t="shared" si="0"/>
        <v>9.3646475532447102</v>
      </c>
      <c r="H15" s="768"/>
      <c r="I15" s="770"/>
    </row>
    <row r="16" spans="1:9" x14ac:dyDescent="0.25">
      <c r="A16" s="1" t="s">
        <v>485</v>
      </c>
      <c r="B16" s="326" t="s">
        <v>212</v>
      </c>
      <c r="C16" s="26" t="str">
        <f>Sąrašai!B17</f>
        <v>LEADER-20VVG-10</v>
      </c>
      <c r="D16" s="376" t="str">
        <f>Sąrašai!A17</f>
        <v>Mokymų projektai</v>
      </c>
      <c r="E16" s="166">
        <f>COUNTIFS('7'!$H$7:$H$26,C16)</f>
        <v>0</v>
      </c>
      <c r="F16" s="238">
        <f>SUMIFS('7'!$F$7:$F$26,'7'!$H$7:$H$26,C16)</f>
        <v>0</v>
      </c>
      <c r="G16" s="239">
        <f t="shared" si="0"/>
        <v>0</v>
      </c>
      <c r="H16" s="768"/>
      <c r="I16" s="770"/>
    </row>
    <row r="17" spans="1:9" x14ac:dyDescent="0.25">
      <c r="A17" s="1" t="s">
        <v>486</v>
      </c>
      <c r="B17" s="324" t="s">
        <v>215</v>
      </c>
      <c r="C17" s="23" t="str">
        <f>Sąrašai!B18</f>
        <v>LEADER-20VVG-11</v>
      </c>
      <c r="D17" s="374" t="str">
        <f>Sąrašai!A18</f>
        <v>Teritorinis VVG bendradarbiavimas</v>
      </c>
      <c r="E17" s="234">
        <f>COUNTIFS('7'!$H$7:$H$26,C17)</f>
        <v>1</v>
      </c>
      <c r="F17" s="240">
        <f>SUMIFS('7'!$F$7:$F$26,'7'!$H$7:$H$26,C17)</f>
        <v>5000</v>
      </c>
      <c r="G17" s="236">
        <f>F17/$F$22*100</f>
        <v>1.2444745330731553</v>
      </c>
      <c r="H17" s="768">
        <v>100</v>
      </c>
      <c r="I17" s="770"/>
    </row>
    <row r="18" spans="1:9" x14ac:dyDescent="0.25">
      <c r="A18" s="1" t="s">
        <v>487</v>
      </c>
      <c r="B18" s="326" t="s">
        <v>215</v>
      </c>
      <c r="C18" s="26" t="str">
        <f>Sąrašai!B19</f>
        <v>LEADER-20VVG-12</v>
      </c>
      <c r="D18" s="376" t="str">
        <f>Sąrašai!A19</f>
        <v>Tarptautinis VVG bendradarbiavimas</v>
      </c>
      <c r="E18" s="166">
        <f>COUNTIFS('7'!$H$7:$H$26,C18)</f>
        <v>1</v>
      </c>
      <c r="F18" s="241">
        <f>SUMIFS('7'!$F$7:$F$26,'7'!$H$7:$H$26,C18)</f>
        <v>15000</v>
      </c>
      <c r="G18" s="236">
        <f t="shared" ref="G18:G20" si="2">F18/$F$22*100</f>
        <v>3.7334235992194653</v>
      </c>
      <c r="H18" s="768"/>
      <c r="I18" s="770"/>
    </row>
    <row r="19" spans="1:9" x14ac:dyDescent="0.25">
      <c r="A19" s="1" t="s">
        <v>488</v>
      </c>
      <c r="B19" s="325" t="s">
        <v>215</v>
      </c>
      <c r="C19" s="28" t="s">
        <v>149</v>
      </c>
      <c r="D19" s="375" t="s">
        <v>210</v>
      </c>
      <c r="E19" s="147">
        <f>COUNTIFS('7'!$H$7:$H$26,C19)</f>
        <v>0</v>
      </c>
      <c r="F19" s="242">
        <v>358449</v>
      </c>
      <c r="G19" s="236">
        <f t="shared" si="2"/>
        <v>89.216130381107888</v>
      </c>
      <c r="H19" s="768"/>
      <c r="I19" s="770"/>
    </row>
    <row r="20" spans="1:9" x14ac:dyDescent="0.25">
      <c r="A20" s="1" t="s">
        <v>489</v>
      </c>
      <c r="B20" s="325" t="s">
        <v>215</v>
      </c>
      <c r="C20" s="28" t="s">
        <v>149</v>
      </c>
      <c r="D20" s="375" t="s">
        <v>211</v>
      </c>
      <c r="E20" s="147">
        <f>COUNTIFS('7'!$H$7:$H$26,C20)</f>
        <v>0</v>
      </c>
      <c r="F20" s="242">
        <v>23327</v>
      </c>
      <c r="G20" s="236">
        <f t="shared" si="2"/>
        <v>5.805971486599498</v>
      </c>
      <c r="H20" s="768"/>
      <c r="I20" s="771"/>
    </row>
    <row r="21" spans="1:9" x14ac:dyDescent="0.25">
      <c r="A21" s="1" t="s">
        <v>490</v>
      </c>
      <c r="B21" s="324" t="s">
        <v>217</v>
      </c>
      <c r="C21" s="23"/>
      <c r="D21" s="243"/>
      <c r="E21" s="24"/>
      <c r="F21" s="235">
        <f>SUM(F7:F16)</f>
        <v>1607108</v>
      </c>
      <c r="G21" s="244">
        <f>F21/$F$23*100</f>
        <v>80.000039823105766</v>
      </c>
      <c r="H21" s="768">
        <v>100</v>
      </c>
      <c r="I21" s="315" t="str">
        <f>IF((F21/$F$23)&lt;0.8,"Vietos projektų įgyvendinimo išlaidos turi sudaryti 80 proc. Tikslinti 10 lapo 10.27 punktą.","Gerai")</f>
        <v>Gerai</v>
      </c>
    </row>
    <row r="22" spans="1:9" x14ac:dyDescent="0.25">
      <c r="A22" s="1" t="s">
        <v>491</v>
      </c>
      <c r="B22" s="326" t="s">
        <v>220</v>
      </c>
      <c r="C22" s="26"/>
      <c r="D22" s="245"/>
      <c r="E22" s="246"/>
      <c r="F22" s="238">
        <f>SUM(F17:F20)</f>
        <v>401776</v>
      </c>
      <c r="G22" s="239">
        <f>F22/$F$23*100</f>
        <v>19.999960176894234</v>
      </c>
      <c r="H22" s="768"/>
      <c r="I22" s="316" t="str">
        <f>IF((F22/$F$23)&gt;0.2,"VPS administravimo išlaidos turi sudaryti 20 proc. Tikslinti 16.13 ir 16.14 punktus.","Gerai")</f>
        <v>Gerai</v>
      </c>
    </row>
    <row r="23" spans="1:9" ht="15.75" thickBot="1" x14ac:dyDescent="0.3">
      <c r="A23" s="1" t="s">
        <v>1703</v>
      </c>
      <c r="B23" s="327" t="s">
        <v>160</v>
      </c>
      <c r="C23" s="328"/>
      <c r="D23" s="329"/>
      <c r="E23" s="330"/>
      <c r="F23" s="331">
        <f>SUM(F21:F22)</f>
        <v>2008884</v>
      </c>
      <c r="G23" s="332">
        <f>SUM(G21:G22)</f>
        <v>100</v>
      </c>
      <c r="H23" s="333">
        <v>100</v>
      </c>
      <c r="I23" s="317"/>
    </row>
    <row r="26" spans="1:9" x14ac:dyDescent="0.25">
      <c r="C26" s="1">
        <v>1</v>
      </c>
      <c r="D26" s="311" t="s">
        <v>1352</v>
      </c>
    </row>
    <row r="27" spans="1:9" x14ac:dyDescent="0.25">
      <c r="C27" s="1">
        <v>2</v>
      </c>
      <c r="D27" s="312" t="s">
        <v>1705</v>
      </c>
    </row>
    <row r="28" spans="1:9" ht="30" x14ac:dyDescent="0.25">
      <c r="C28" s="1">
        <v>3</v>
      </c>
      <c r="D28" s="312" t="s">
        <v>1336</v>
      </c>
    </row>
    <row r="29" spans="1:9" ht="75" x14ac:dyDescent="0.25">
      <c r="C29" s="1">
        <v>4</v>
      </c>
      <c r="D29" s="335" t="s">
        <v>1337</v>
      </c>
    </row>
    <row r="30" spans="1:9" ht="75" x14ac:dyDescent="0.25">
      <c r="C30" s="1">
        <v>5</v>
      </c>
      <c r="D30" s="312" t="s">
        <v>1338</v>
      </c>
    </row>
  </sheetData>
  <sheetProtection algorithmName="SHA-512" hashValue="fqzKhJjEZR0+TRQ2NNTT8Lh8zzYl/ANQAm4ZCr0m0O1Ehp65Zwyy/r5TFXVA/N2wv3NwCFhk/+GAEyMeQNwcfQ==" saltValue="bGLeFMnZ1T35iC5TX8bjSg==" spinCount="100000" sheet="1" objects="1" scenarios="1"/>
  <mergeCells count="4">
    <mergeCell ref="H7:H16"/>
    <mergeCell ref="H17:H20"/>
    <mergeCell ref="H21:H22"/>
    <mergeCell ref="I7:I20"/>
  </mergeCells>
  <phoneticPr fontId="8" type="noConversion"/>
  <dataValidations count="1">
    <dataValidation type="decimal" allowBlank="1" showInputMessage="1" showErrorMessage="1" prompt="Įveskite skaičių be tarpų" sqref="F19:F20" xr:uid="{00000000-0002-0000-1000-000000000000}">
      <formula1>0</formula1>
      <formula2>2000000</formula2>
    </dataValidation>
  </dataValidations>
  <pageMargins left="0.7" right="0.7" top="0.75" bottom="0.75" header="0.3" footer="0.3"/>
  <pageSetup paperSize="9" scale="71" orientation="landscape"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3"/>
  <sheetViews>
    <sheetView topLeftCell="B1" zoomScaleNormal="100" workbookViewId="0">
      <selection activeCell="E20" sqref="E20"/>
    </sheetView>
  </sheetViews>
  <sheetFormatPr defaultColWidth="9.140625" defaultRowHeight="15" x14ac:dyDescent="0.25"/>
  <cols>
    <col min="1" max="1" width="8.5703125" style="81" customWidth="1"/>
    <col min="2" max="2" width="65.5703125" style="10" customWidth="1"/>
    <col min="3" max="3" width="15.5703125" style="10" customWidth="1"/>
    <col min="4" max="9" width="12.5703125" style="10" customWidth="1"/>
    <col min="10" max="10" width="15.5703125" style="10" customWidth="1"/>
    <col min="11" max="11" width="46.140625" style="10" customWidth="1"/>
    <col min="12" max="16384" width="9.140625" style="10"/>
  </cols>
  <sheetData>
    <row r="1" spans="1:11" s="80" customFormat="1" ht="18.75" x14ac:dyDescent="0.3">
      <c r="A1" s="83" t="s">
        <v>637</v>
      </c>
      <c r="B1" s="83" t="s">
        <v>431</v>
      </c>
      <c r="C1" s="83"/>
      <c r="D1" s="83"/>
      <c r="E1" s="83"/>
      <c r="F1" s="83"/>
      <c r="G1" s="83"/>
      <c r="H1" s="83"/>
      <c r="I1" s="83"/>
      <c r="J1" s="83"/>
      <c r="K1" s="83"/>
    </row>
    <row r="2" spans="1:11" x14ac:dyDescent="0.25">
      <c r="A2" s="84"/>
      <c r="B2"/>
      <c r="C2"/>
      <c r="D2"/>
      <c r="E2"/>
      <c r="F2"/>
      <c r="G2"/>
      <c r="H2"/>
      <c r="I2"/>
      <c r="J2"/>
      <c r="K2"/>
    </row>
    <row r="3" spans="1:11" s="13" customFormat="1" x14ac:dyDescent="0.25">
      <c r="A3" s="1"/>
      <c r="B3" s="140" t="s">
        <v>1272</v>
      </c>
      <c r="C3" s="205" t="str">
        <f>'1'!C8</f>
        <v>ALYT</v>
      </c>
      <c r="D3" s="1"/>
      <c r="E3" s="1"/>
      <c r="F3" s="1"/>
      <c r="G3" s="1"/>
      <c r="H3" s="1"/>
      <c r="I3" s="1"/>
      <c r="J3" s="1"/>
      <c r="K3" s="1"/>
    </row>
    <row r="4" spans="1:11" customFormat="1" ht="15.75" thickBot="1" x14ac:dyDescent="0.3"/>
    <row r="5" spans="1:11" x14ac:dyDescent="0.25">
      <c r="A5" s="84"/>
      <c r="B5" s="294">
        <v>1</v>
      </c>
      <c r="C5" s="295">
        <v>2</v>
      </c>
      <c r="D5" s="296">
        <v>3</v>
      </c>
      <c r="E5" s="270">
        <v>4</v>
      </c>
      <c r="F5" s="270">
        <v>5</v>
      </c>
      <c r="G5" s="270">
        <v>6</v>
      </c>
      <c r="H5" s="270">
        <v>7</v>
      </c>
      <c r="I5" s="271">
        <v>8</v>
      </c>
      <c r="J5" s="286">
        <v>9</v>
      </c>
      <c r="K5" s="196">
        <v>10</v>
      </c>
    </row>
    <row r="6" spans="1:11" s="81" customFormat="1" ht="45" x14ac:dyDescent="0.25">
      <c r="A6" s="84" t="s">
        <v>492</v>
      </c>
      <c r="B6" s="297" t="s">
        <v>213</v>
      </c>
      <c r="C6" s="85" t="s">
        <v>1296</v>
      </c>
      <c r="D6" s="86" t="s">
        <v>100</v>
      </c>
      <c r="E6" s="85" t="s">
        <v>101</v>
      </c>
      <c r="F6" s="85" t="s">
        <v>102</v>
      </c>
      <c r="G6" s="85" t="s">
        <v>103</v>
      </c>
      <c r="H6" s="85" t="s">
        <v>104</v>
      </c>
      <c r="I6" s="298" t="s">
        <v>105</v>
      </c>
      <c r="J6" s="287" t="s">
        <v>1271</v>
      </c>
      <c r="K6" s="202" t="s">
        <v>1104</v>
      </c>
    </row>
    <row r="7" spans="1:11" x14ac:dyDescent="0.25">
      <c r="A7" s="84" t="s">
        <v>493</v>
      </c>
      <c r="B7" s="299" t="s">
        <v>448</v>
      </c>
      <c r="C7" s="5"/>
      <c r="D7" s="772"/>
      <c r="E7" s="772"/>
      <c r="F7" s="772"/>
      <c r="G7" s="772"/>
      <c r="H7" s="772"/>
      <c r="I7" s="773"/>
      <c r="J7" s="288"/>
      <c r="K7" s="195"/>
    </row>
    <row r="8" spans="1:11" x14ac:dyDescent="0.25">
      <c r="A8" s="84" t="s">
        <v>494</v>
      </c>
      <c r="B8" s="300" t="s">
        <v>212</v>
      </c>
      <c r="C8" s="261">
        <f>'16'!F21</f>
        <v>1607108</v>
      </c>
      <c r="D8" s="213">
        <f>SUM('15'!G28:I28)</f>
        <v>353000</v>
      </c>
      <c r="E8" s="213">
        <f>SUM('15'!J28:M28)</f>
        <v>572304</v>
      </c>
      <c r="F8" s="213">
        <f>SUM('15'!N28:Q28)</f>
        <v>528804</v>
      </c>
      <c r="G8" s="213">
        <f>SUM('15'!R28:U28)</f>
        <v>173000</v>
      </c>
      <c r="H8" s="213">
        <f>SUM('15'!V28:Y28)</f>
        <v>0</v>
      </c>
      <c r="I8" s="301">
        <f>SUM('15'!Z28:AD28)</f>
        <v>0</v>
      </c>
      <c r="J8" s="289">
        <f>SUM(D8:I8)</f>
        <v>1627108</v>
      </c>
      <c r="K8" s="195" t="str">
        <f>IF(C8=J8,"Gerai","Nesutampa sumos (2 ir 9 stulpeliai). Taisyti 15 lape.")</f>
        <v>Nesutampa sumos (2 ir 9 stulpeliai). Taisyti 15 lape.</v>
      </c>
    </row>
    <row r="9" spans="1:11" x14ac:dyDescent="0.25">
      <c r="A9" s="84" t="s">
        <v>495</v>
      </c>
      <c r="B9" s="302" t="s">
        <v>432</v>
      </c>
      <c r="C9" s="261">
        <f>'16'!F22-C10</f>
        <v>381776</v>
      </c>
      <c r="D9" s="213">
        <f>$C9*D14/100</f>
        <v>83854.976259926407</v>
      </c>
      <c r="E9" s="213">
        <f t="shared" ref="E9:I9" si="0">$C9*E14/100</f>
        <v>133566.450166144</v>
      </c>
      <c r="F9" s="213">
        <f t="shared" si="0"/>
        <v>123237.29280000001</v>
      </c>
      <c r="G9" s="213">
        <f t="shared" si="0"/>
        <v>41098.186018223998</v>
      </c>
      <c r="H9" s="213">
        <f t="shared" si="0"/>
        <v>0</v>
      </c>
      <c r="I9" s="301">
        <f t="shared" si="0"/>
        <v>0</v>
      </c>
      <c r="J9" s="289"/>
      <c r="K9" s="195"/>
    </row>
    <row r="10" spans="1:11" x14ac:dyDescent="0.25">
      <c r="A10" s="84" t="s">
        <v>496</v>
      </c>
      <c r="B10" s="302" t="s">
        <v>1644</v>
      </c>
      <c r="C10" s="261">
        <f>'7'!F28</f>
        <v>20000</v>
      </c>
      <c r="D10" s="213">
        <f>$C10*D15/100</f>
        <v>0</v>
      </c>
      <c r="E10" s="213">
        <f t="shared" ref="E10:I10" si="1">$C10*E15/100</f>
        <v>10000</v>
      </c>
      <c r="F10" s="213">
        <f t="shared" si="1"/>
        <v>10000</v>
      </c>
      <c r="G10" s="213">
        <f t="shared" si="1"/>
        <v>0</v>
      </c>
      <c r="H10" s="213">
        <f t="shared" si="1"/>
        <v>0</v>
      </c>
      <c r="I10" s="301">
        <f t="shared" si="1"/>
        <v>0</v>
      </c>
      <c r="J10" s="289"/>
      <c r="K10" s="195"/>
    </row>
    <row r="11" spans="1:11" s="82" customFormat="1" x14ac:dyDescent="0.25">
      <c r="A11" s="84" t="s">
        <v>497</v>
      </c>
      <c r="B11" s="303" t="s">
        <v>160</v>
      </c>
      <c r="C11" s="87">
        <f>SUM(C8:C10)</f>
        <v>2008884</v>
      </c>
      <c r="D11" s="87">
        <f>SUM(D8:D10)</f>
        <v>436854.97625992639</v>
      </c>
      <c r="E11" s="87">
        <f t="shared" ref="E11:I11" si="2">SUM(E8:E10)</f>
        <v>715870.45016614394</v>
      </c>
      <c r="F11" s="87">
        <f t="shared" si="2"/>
        <v>662041.29280000005</v>
      </c>
      <c r="G11" s="87">
        <f t="shared" si="2"/>
        <v>214098.18601822399</v>
      </c>
      <c r="H11" s="87">
        <f t="shared" si="2"/>
        <v>0</v>
      </c>
      <c r="I11" s="304">
        <f t="shared" si="2"/>
        <v>0</v>
      </c>
      <c r="J11" s="290"/>
      <c r="K11" s="214"/>
    </row>
    <row r="12" spans="1:11" x14ac:dyDescent="0.25">
      <c r="A12" s="84" t="s">
        <v>645</v>
      </c>
      <c r="B12" s="305" t="s">
        <v>449</v>
      </c>
      <c r="C12" s="7"/>
      <c r="D12" s="772"/>
      <c r="E12" s="772"/>
      <c r="F12" s="772"/>
      <c r="G12" s="772"/>
      <c r="H12" s="772"/>
      <c r="I12" s="773"/>
      <c r="J12" s="290"/>
      <c r="K12" s="214"/>
    </row>
    <row r="13" spans="1:11" x14ac:dyDescent="0.25">
      <c r="A13" s="84" t="s">
        <v>646</v>
      </c>
      <c r="B13" s="300" t="s">
        <v>212</v>
      </c>
      <c r="C13" s="262">
        <f>SUM(D13:I13)</f>
        <v>101.24447143564714</v>
      </c>
      <c r="D13" s="212">
        <f>D8/$C$8*100</f>
        <v>21.964920839171977</v>
      </c>
      <c r="E13" s="212">
        <f t="shared" ref="E13:I13" si="3">E8/$C$8*100</f>
        <v>35.610799025329968</v>
      </c>
      <c r="F13" s="212">
        <f t="shared" si="3"/>
        <v>32.90407365279745</v>
      </c>
      <c r="G13" s="212">
        <f t="shared" si="3"/>
        <v>10.76467791834774</v>
      </c>
      <c r="H13" s="212">
        <f t="shared" si="3"/>
        <v>0</v>
      </c>
      <c r="I13" s="306">
        <f t="shared" si="3"/>
        <v>0</v>
      </c>
      <c r="J13" s="289">
        <f t="shared" ref="J13" si="4">SUM(D13:I13)</f>
        <v>101.24447143564714</v>
      </c>
      <c r="K13" s="195" t="str">
        <f>IF(C13=100,"Gerai","3-8 stulpelių suma turi būti 100")</f>
        <v>3-8 stulpelių suma turi būti 100</v>
      </c>
    </row>
    <row r="14" spans="1:11" x14ac:dyDescent="0.25">
      <c r="A14" s="84" t="s">
        <v>647</v>
      </c>
      <c r="B14" s="302" t="s">
        <v>432</v>
      </c>
      <c r="C14" s="262">
        <f>SUM(D14:I14)</f>
        <v>99.994998439999989</v>
      </c>
      <c r="D14" s="215">
        <v>21.964444140000001</v>
      </c>
      <c r="E14" s="215">
        <v>34.985554399999998</v>
      </c>
      <c r="F14" s="215">
        <v>32.28</v>
      </c>
      <c r="G14" s="215">
        <v>10.764999899999999</v>
      </c>
      <c r="H14" s="215">
        <v>0</v>
      </c>
      <c r="I14" s="307">
        <v>0</v>
      </c>
      <c r="J14" s="289">
        <f t="shared" ref="J14:J15" si="5">SUM(D14:I14)</f>
        <v>99.994998439999989</v>
      </c>
      <c r="K14" s="195" t="str">
        <f>IF(C14=100,"Gerai","3-8 stulpelių suma turi būti 100")</f>
        <v>3-8 stulpelių suma turi būti 100</v>
      </c>
    </row>
    <row r="15" spans="1:11" x14ac:dyDescent="0.25">
      <c r="A15" s="84" t="s">
        <v>648</v>
      </c>
      <c r="B15" s="302" t="s">
        <v>1644</v>
      </c>
      <c r="C15" s="262">
        <f>SUM(D15:I15)</f>
        <v>100</v>
      </c>
      <c r="D15" s="215"/>
      <c r="E15" s="215">
        <v>50</v>
      </c>
      <c r="F15" s="215">
        <v>50</v>
      </c>
      <c r="G15" s="215"/>
      <c r="H15" s="215"/>
      <c r="I15" s="307"/>
      <c r="J15" s="289">
        <f t="shared" si="5"/>
        <v>100</v>
      </c>
      <c r="K15" s="195" t="str">
        <f>IF(C15=100,"Gerai","3-8 stulpelių suma turi būti 100")</f>
        <v>Gerai</v>
      </c>
    </row>
    <row r="16" spans="1:11" s="82" customFormat="1" ht="15.75" thickBot="1" x14ac:dyDescent="0.3">
      <c r="A16" s="193" t="s">
        <v>1198</v>
      </c>
      <c r="B16" s="308" t="s">
        <v>160</v>
      </c>
      <c r="C16" s="309">
        <f>SUM(D16:I16)</f>
        <v>100.99462712850988</v>
      </c>
      <c r="D16" s="309">
        <f>D11/$C$11*100</f>
        <v>21.746152404017675</v>
      </c>
      <c r="E16" s="309">
        <f t="shared" ref="E16:I16" si="6">E11/$C$11*100</f>
        <v>35.63523081303569</v>
      </c>
      <c r="F16" s="309">
        <f t="shared" si="6"/>
        <v>32.955675529298858</v>
      </c>
      <c r="G16" s="309">
        <f t="shared" si="6"/>
        <v>10.657568382157654</v>
      </c>
      <c r="H16" s="309">
        <f t="shared" si="6"/>
        <v>0</v>
      </c>
      <c r="I16" s="310">
        <f t="shared" si="6"/>
        <v>0</v>
      </c>
      <c r="J16" s="290"/>
      <c r="K16" s="214"/>
    </row>
    <row r="17" spans="1:11" ht="30" x14ac:dyDescent="0.25">
      <c r="A17" s="193" t="s">
        <v>1332</v>
      </c>
      <c r="B17" s="291" t="s">
        <v>1104</v>
      </c>
      <c r="C17" s="292"/>
      <c r="D17" s="293" t="str">
        <f>IF(D14&gt;D13,"Per didelės adm. išlaidos","Gerai")</f>
        <v>Gerai</v>
      </c>
      <c r="E17" s="293" t="str">
        <f t="shared" ref="E17:I17" si="7">IF(E14&gt;E13,"Per didelės adm. išlaidos","Gerai")</f>
        <v>Gerai</v>
      </c>
      <c r="F17" s="293" t="str">
        <f t="shared" si="7"/>
        <v>Gerai</v>
      </c>
      <c r="G17" s="293" t="str">
        <f t="shared" si="7"/>
        <v>Per didelės adm. išlaidos</v>
      </c>
      <c r="H17" s="293" t="str">
        <f t="shared" si="7"/>
        <v>Gerai</v>
      </c>
      <c r="I17" s="293" t="str">
        <f t="shared" si="7"/>
        <v>Gerai</v>
      </c>
      <c r="J17" s="214"/>
      <c r="K17" s="214"/>
    </row>
    <row r="19" spans="1:11" customFormat="1" x14ac:dyDescent="0.25"/>
    <row r="20" spans="1:11" x14ac:dyDescent="0.25">
      <c r="A20" s="193">
        <v>1</v>
      </c>
      <c r="B20" s="311" t="s">
        <v>1351</v>
      </c>
    </row>
    <row r="21" spans="1:11" ht="30" x14ac:dyDescent="0.25">
      <c r="A21" s="193">
        <v>2</v>
      </c>
      <c r="B21" s="312" t="s">
        <v>1333</v>
      </c>
    </row>
    <row r="22" spans="1:11" ht="120" x14ac:dyDescent="0.25">
      <c r="A22" s="193">
        <v>3</v>
      </c>
      <c r="B22" s="312" t="s">
        <v>1637</v>
      </c>
    </row>
    <row r="23" spans="1:11" ht="135" x14ac:dyDescent="0.25">
      <c r="A23" s="193">
        <v>4</v>
      </c>
      <c r="B23" s="312" t="s">
        <v>1334</v>
      </c>
    </row>
  </sheetData>
  <sheetProtection algorithmName="SHA-512" hashValue="cVspHALarBjR9tG2KOr+N6O5Qu2REtCtzTPvB63Xie1MH2KS7mJT+MG+m37YvzAL8AgpKk5rtQ37M11YJ5+R9Q==" saltValue="de3IAox8Y4dDaGTq2OwgBg==" spinCount="100000" sheet="1" objects="1" scenarios="1"/>
  <mergeCells count="2">
    <mergeCell ref="D7:I7"/>
    <mergeCell ref="D12:I12"/>
  </mergeCells>
  <phoneticPr fontId="8" type="noConversion"/>
  <dataValidations count="2">
    <dataValidation type="decimal" allowBlank="1" showInputMessage="1" showErrorMessage="1" prompt="Įveskite skaičių be tarpų." sqref="D9:I10" xr:uid="{00000000-0002-0000-1100-000000000000}">
      <formula1>0</formula1>
      <formula2>2000000</formula2>
    </dataValidation>
    <dataValidation type="decimal" allowBlank="1" showInputMessage="1" showErrorMessage="1" prompt="Įveskite skaičių nuo 0 iki 100." sqref="D14:I15" xr:uid="{00000000-0002-0000-1100-000001000000}">
      <formula1>0</formula1>
      <formula2>100</formula2>
    </dataValidation>
  </dataValidations>
  <pageMargins left="0.7" right="0.7" top="0.75" bottom="0.75" header="0.3" footer="0.3"/>
  <pageSetup paperSize="9" scale="78" orientation="landscape" horizontalDpi="4294967293" verticalDpi="0" r:id="rId1"/>
  <colBreaks count="1" manualBreakCount="1">
    <brk id="9" max="1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9"/>
  <sheetViews>
    <sheetView zoomScaleNormal="100" workbookViewId="0">
      <selection activeCell="E11" sqref="E11"/>
    </sheetView>
  </sheetViews>
  <sheetFormatPr defaultColWidth="9.140625" defaultRowHeight="15" x14ac:dyDescent="0.25"/>
  <cols>
    <col min="1" max="1" width="9.140625" style="10"/>
    <col min="2" max="2" width="50.5703125" style="10" customWidth="1"/>
    <col min="3" max="4" width="12.5703125" style="95" customWidth="1"/>
    <col min="5" max="5" width="35" style="220" customWidth="1"/>
    <col min="6" max="16384" width="9.140625" style="10"/>
  </cols>
  <sheetData>
    <row r="1" spans="1:5" s="51" customFormat="1" ht="18.75" x14ac:dyDescent="0.3">
      <c r="A1" s="39" t="s">
        <v>662</v>
      </c>
      <c r="B1" s="39" t="s">
        <v>674</v>
      </c>
      <c r="C1" s="203"/>
      <c r="D1" s="203"/>
      <c r="E1" s="217"/>
    </row>
    <row r="2" spans="1:5" x14ac:dyDescent="0.25">
      <c r="A2"/>
      <c r="B2"/>
      <c r="C2" s="168"/>
      <c r="D2" s="168"/>
      <c r="E2" s="218"/>
    </row>
    <row r="3" spans="1:5" s="13" customFormat="1" x14ac:dyDescent="0.25">
      <c r="A3" s="1"/>
      <c r="B3" s="140" t="s">
        <v>1272</v>
      </c>
      <c r="C3" s="205" t="str">
        <f>'1'!C8</f>
        <v>ALYT</v>
      </c>
      <c r="D3" s="1"/>
      <c r="E3" s="193"/>
    </row>
    <row r="4" spans="1:5" customFormat="1" ht="15.75" thickBot="1" x14ac:dyDescent="0.3">
      <c r="E4" s="84"/>
    </row>
    <row r="5" spans="1:5" customFormat="1" x14ac:dyDescent="0.25">
      <c r="B5" s="269">
        <v>1</v>
      </c>
      <c r="C5" s="270">
        <v>2</v>
      </c>
      <c r="D5" s="271">
        <v>3</v>
      </c>
      <c r="E5" s="167">
        <v>4</v>
      </c>
    </row>
    <row r="6" spans="1:5" x14ac:dyDescent="0.25">
      <c r="A6" t="s">
        <v>663</v>
      </c>
      <c r="B6" s="272" t="s">
        <v>1121</v>
      </c>
      <c r="C6" s="204">
        <v>12</v>
      </c>
      <c r="D6" s="273" t="s">
        <v>1331</v>
      </c>
      <c r="E6" s="263"/>
    </row>
    <row r="7" spans="1:5" x14ac:dyDescent="0.25">
      <c r="A7" t="s">
        <v>664</v>
      </c>
      <c r="B7" s="274" t="s">
        <v>675</v>
      </c>
      <c r="C7" s="168"/>
      <c r="D7" s="275"/>
      <c r="E7" s="218"/>
    </row>
    <row r="8" spans="1:5" s="12" customFormat="1" ht="30" x14ac:dyDescent="0.25">
      <c r="A8" t="s">
        <v>665</v>
      </c>
      <c r="B8" s="276" t="s">
        <v>687</v>
      </c>
      <c r="C8" s="221" t="s">
        <v>676</v>
      </c>
      <c r="D8" s="277" t="s">
        <v>677</v>
      </c>
      <c r="E8" s="264" t="s">
        <v>1104</v>
      </c>
    </row>
    <row r="9" spans="1:5" x14ac:dyDescent="0.25">
      <c r="A9" t="s">
        <v>666</v>
      </c>
      <c r="B9" s="278" t="s">
        <v>1098</v>
      </c>
      <c r="C9" s="222">
        <v>2</v>
      </c>
      <c r="D9" s="279">
        <f>C9/$C$13*100</f>
        <v>16.666666666666664</v>
      </c>
      <c r="E9" s="265"/>
    </row>
    <row r="10" spans="1:5" x14ac:dyDescent="0.25">
      <c r="A10" t="s">
        <v>667</v>
      </c>
      <c r="B10" s="278" t="s">
        <v>1099</v>
      </c>
      <c r="C10" s="222">
        <v>5</v>
      </c>
      <c r="D10" s="279">
        <f t="shared" ref="D10:D12" si="0">C10/$C$13*100</f>
        <v>41.666666666666671</v>
      </c>
      <c r="E10" s="266"/>
    </row>
    <row r="11" spans="1:5" x14ac:dyDescent="0.25">
      <c r="A11" t="s">
        <v>668</v>
      </c>
      <c r="B11" s="278" t="s">
        <v>1100</v>
      </c>
      <c r="C11" s="222">
        <v>5</v>
      </c>
      <c r="D11" s="279">
        <f t="shared" si="0"/>
        <v>41.666666666666671</v>
      </c>
      <c r="E11" s="266"/>
    </row>
    <row r="12" spans="1:5" x14ac:dyDescent="0.25">
      <c r="A12" t="s">
        <v>669</v>
      </c>
      <c r="B12" s="278" t="s">
        <v>686</v>
      </c>
      <c r="C12" s="222">
        <v>0</v>
      </c>
      <c r="D12" s="279">
        <f t="shared" si="0"/>
        <v>0</v>
      </c>
      <c r="E12" s="267"/>
    </row>
    <row r="13" spans="1:5" x14ac:dyDescent="0.25">
      <c r="A13" t="s">
        <v>670</v>
      </c>
      <c r="B13" s="280" t="s">
        <v>678</v>
      </c>
      <c r="C13" s="119">
        <f>SUM(C9:C12)</f>
        <v>12</v>
      </c>
      <c r="D13" s="281">
        <f>SUM(D9:D12)</f>
        <v>100</v>
      </c>
      <c r="E13" s="267" t="str">
        <f>IF($C$6=C13,"Gerai","Klaida, nesutampa skaičius iš viso")</f>
        <v>Gerai</v>
      </c>
    </row>
    <row r="14" spans="1:5" x14ac:dyDescent="0.25">
      <c r="A14" t="s">
        <v>671</v>
      </c>
      <c r="B14" s="274" t="s">
        <v>679</v>
      </c>
      <c r="C14" s="168"/>
      <c r="D14" s="275"/>
      <c r="E14" s="218"/>
    </row>
    <row r="15" spans="1:5" s="12" customFormat="1" ht="30" x14ac:dyDescent="0.25">
      <c r="A15" t="s">
        <v>1090</v>
      </c>
      <c r="B15" s="276" t="s">
        <v>680</v>
      </c>
      <c r="C15" s="221" t="s">
        <v>676</v>
      </c>
      <c r="D15" s="277" t="s">
        <v>677</v>
      </c>
      <c r="E15" s="268" t="s">
        <v>1104</v>
      </c>
    </row>
    <row r="16" spans="1:5" x14ac:dyDescent="0.25">
      <c r="A16" t="s">
        <v>1091</v>
      </c>
      <c r="B16" s="278" t="s">
        <v>681</v>
      </c>
      <c r="C16" s="222">
        <v>6</v>
      </c>
      <c r="D16" s="279">
        <f>C16/$C$18*100</f>
        <v>50</v>
      </c>
      <c r="E16" s="265"/>
    </row>
    <row r="17" spans="1:5" x14ac:dyDescent="0.25">
      <c r="A17" t="s">
        <v>1092</v>
      </c>
      <c r="B17" s="278" t="s">
        <v>682</v>
      </c>
      <c r="C17" s="222">
        <v>6</v>
      </c>
      <c r="D17" s="279">
        <f>C17/$C$18*100</f>
        <v>50</v>
      </c>
      <c r="E17" s="267"/>
    </row>
    <row r="18" spans="1:5" x14ac:dyDescent="0.25">
      <c r="A18" t="s">
        <v>1093</v>
      </c>
      <c r="B18" s="280" t="s">
        <v>678</v>
      </c>
      <c r="C18" s="119">
        <f>SUM(C16:C17)</f>
        <v>12</v>
      </c>
      <c r="D18" s="282">
        <f>SUM(D16:D17)</f>
        <v>100</v>
      </c>
      <c r="E18" s="267" t="str">
        <f>IF($C$6=C18,"Gerai","Klaida, nesutampa skaičius iš viso")</f>
        <v>Gerai</v>
      </c>
    </row>
    <row r="19" spans="1:5" x14ac:dyDescent="0.25">
      <c r="A19" t="s">
        <v>1094</v>
      </c>
      <c r="B19" s="274" t="s">
        <v>683</v>
      </c>
      <c r="C19" s="168"/>
      <c r="D19" s="275"/>
      <c r="E19" s="218"/>
    </row>
    <row r="20" spans="1:5" s="52" customFormat="1" ht="30" x14ac:dyDescent="0.25">
      <c r="A20" t="s">
        <v>1095</v>
      </c>
      <c r="B20" s="276" t="s">
        <v>684</v>
      </c>
      <c r="C20" s="221" t="s">
        <v>676</v>
      </c>
      <c r="D20" s="277" t="s">
        <v>677</v>
      </c>
      <c r="E20" s="268" t="s">
        <v>1104</v>
      </c>
    </row>
    <row r="21" spans="1:5" x14ac:dyDescent="0.25">
      <c r="A21" t="s">
        <v>1096</v>
      </c>
      <c r="B21" s="278" t="s">
        <v>1101</v>
      </c>
      <c r="C21" s="222">
        <v>2</v>
      </c>
      <c r="D21" s="279">
        <f>C21/$C$24*100</f>
        <v>16.666666666666664</v>
      </c>
      <c r="E21" s="265"/>
    </row>
    <row r="22" spans="1:5" x14ac:dyDescent="0.25">
      <c r="A22" t="s">
        <v>1103</v>
      </c>
      <c r="B22" s="278" t="s">
        <v>1102</v>
      </c>
      <c r="C22" s="222">
        <v>5</v>
      </c>
      <c r="D22" s="279">
        <f>C22/$C$24*100</f>
        <v>41.666666666666671</v>
      </c>
      <c r="E22" s="266"/>
    </row>
    <row r="23" spans="1:5" x14ac:dyDescent="0.25">
      <c r="A23" t="s">
        <v>1119</v>
      </c>
      <c r="B23" s="278" t="s">
        <v>685</v>
      </c>
      <c r="C23" s="222">
        <v>5</v>
      </c>
      <c r="D23" s="279">
        <f>C23/$C$24*100</f>
        <v>41.666666666666671</v>
      </c>
      <c r="E23" s="267"/>
    </row>
    <row r="24" spans="1:5" ht="15.75" thickBot="1" x14ac:dyDescent="0.3">
      <c r="A24" t="s">
        <v>1120</v>
      </c>
      <c r="B24" s="283" t="s">
        <v>678</v>
      </c>
      <c r="C24" s="284">
        <f>SUM(C21:C23)</f>
        <v>12</v>
      </c>
      <c r="D24" s="285">
        <f>SUM(D21:D23)</f>
        <v>100</v>
      </c>
      <c r="E24" s="267" t="str">
        <f>IF($C$6=C24,"Gerai","Klaida, nesutampa skaičius iš viso")</f>
        <v>Gerai</v>
      </c>
    </row>
    <row r="27" spans="1:5" x14ac:dyDescent="0.25">
      <c r="A27" s="1">
        <v>1</v>
      </c>
      <c r="B27" s="360" t="s">
        <v>1350</v>
      </c>
    </row>
    <row r="28" spans="1:5" ht="60" x14ac:dyDescent="0.25">
      <c r="A28" s="1">
        <v>2</v>
      </c>
      <c r="B28" s="335" t="s">
        <v>1329</v>
      </c>
    </row>
    <row r="29" spans="1:5" ht="60" x14ac:dyDescent="0.25">
      <c r="A29" s="1">
        <v>3</v>
      </c>
      <c r="B29" s="335" t="s">
        <v>1330</v>
      </c>
    </row>
  </sheetData>
  <sheetProtection algorithmName="SHA-512" hashValue="7YP0Y7bbzUhTCbFG0i6iuBAGx66kI4qvqOaKTdSxdzb3w1Wda44r6YgBRJASABe6BzRDT6qUtik+ok7evq6xXA==" saltValue="RVsQN7/dNxpnaTRD36QG4A==" spinCount="100000" sheet="1" objects="1" scenarios="1"/>
  <phoneticPr fontId="8" type="noConversion"/>
  <dataValidations count="1">
    <dataValidation type="whole" allowBlank="1" showInputMessage="1" showErrorMessage="1" prompt="Maksimali reikšmė - 20. Sveiki skaičiai be tarpų." sqref="C9:C12 C16:C17 C21:C23" xr:uid="{00000000-0002-0000-1200-000000000000}">
      <formula1>0</formula1>
      <formula2>20</formula2>
    </dataValidation>
  </dataValidations>
  <pageMargins left="0.7" right="0.7" top="0.75" bottom="0.75" header="0.3" footer="0.3"/>
  <pageSetup paperSize="9" scale="80" orientation="portrait"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A1:F343"/>
  <sheetViews>
    <sheetView zoomScaleNormal="100" workbookViewId="0">
      <selection activeCell="E19" sqref="E19"/>
    </sheetView>
  </sheetViews>
  <sheetFormatPr defaultColWidth="6.5703125" defaultRowHeight="15" x14ac:dyDescent="0.25"/>
  <cols>
    <col min="1" max="1" width="8.5703125" style="2" customWidth="1"/>
    <col min="2" max="2" width="50.5703125" style="1" customWidth="1"/>
    <col min="3" max="3" width="50.5703125" style="41" customWidth="1"/>
    <col min="4" max="192" width="9.140625" style="1" customWidth="1"/>
    <col min="193" max="16384" width="6.5703125" style="1"/>
  </cols>
  <sheetData>
    <row r="1" spans="1:6" s="44" customFormat="1" ht="18.75" x14ac:dyDescent="0.25">
      <c r="A1" s="116" t="str">
        <f>'4'!A1</f>
        <v>4.</v>
      </c>
      <c r="B1" s="116" t="str">
        <f>'4'!B1</f>
        <v>VVG teritorijos poreikių pagrindimas</v>
      </c>
      <c r="C1" s="225"/>
      <c r="E1" s="108" t="s">
        <v>1512</v>
      </c>
    </row>
    <row r="2" spans="1:6" x14ac:dyDescent="0.25">
      <c r="E2" s="603" t="s">
        <v>1612</v>
      </c>
    </row>
    <row r="3" spans="1:6" x14ac:dyDescent="0.25">
      <c r="A3" s="1"/>
      <c r="B3" s="140" t="s">
        <v>1272</v>
      </c>
      <c r="C3" s="205" t="str">
        <f>'1'!C8</f>
        <v>ALYT</v>
      </c>
      <c r="E3" s="604" t="s">
        <v>1638</v>
      </c>
    </row>
    <row r="4" spans="1:6" customFormat="1" ht="15.75" thickBot="1" x14ac:dyDescent="0.3">
      <c r="C4" s="41"/>
      <c r="E4" s="603" t="s">
        <v>1639</v>
      </c>
      <c r="F4" s="1"/>
    </row>
    <row r="5" spans="1:6" x14ac:dyDescent="0.25">
      <c r="A5" s="139"/>
      <c r="B5" s="640"/>
      <c r="C5" s="641" t="str">
        <f>'4'!D6</f>
        <v>1 poreikis</v>
      </c>
    </row>
    <row r="6" spans="1:6" ht="45" x14ac:dyDescent="0.25">
      <c r="A6" s="2" t="s">
        <v>16</v>
      </c>
      <c r="B6" s="509" t="str">
        <f>'4'!B7</f>
        <v>Poreikis</v>
      </c>
      <c r="C6" s="642" t="str">
        <f>'4'!D7</f>
        <v>Įvairinti ir pagerinti sveikatinimo paslaugas, plėtoti verslo paslaugas sanatorijoms, stambesniems sveikatinimo ir turizmo paslaugų teikėjams</v>
      </c>
    </row>
    <row r="7" spans="1:6" ht="60" x14ac:dyDescent="0.25">
      <c r="A7" s="2" t="s">
        <v>17</v>
      </c>
      <c r="B7" s="509" t="str">
        <f>'4'!B8</f>
        <v>Poreikio sąsaja su stiprybėmis ir (arba) galimybėmis</v>
      </c>
      <c r="C7" s="643" t="str">
        <f>'4'!D8</f>
        <v>Poreikis suformuotas atsižvelgiant į  1, 2, 4, 5, 6 stiprybes ir 1, 3, 7 galimybes. Poreikis gali būti įgyvendintas panaudojant ir tvariai plėtojant VVG teritorijos stiprybes ir atsiveriančias galimybes.</v>
      </c>
    </row>
    <row r="8" spans="1:6" ht="75" x14ac:dyDescent="0.25">
      <c r="A8" s="2" t="s">
        <v>79</v>
      </c>
      <c r="B8" s="509" t="str">
        <f>'4'!B9</f>
        <v>Poreikio sąsaja su silpnybėmis ir (arba) grėsmėmis</v>
      </c>
      <c r="C8" s="643" t="str">
        <f>'4'!D9</f>
        <v>Poreikis suformuotas atsižvelgiant į  3, 4, 5 silpnybes ir 2, 4, 6 grėsmes.
Tikimasi, kad panaudojant jau egzistuojantį potencialą ir galimybes bus išvengta grėsmių ir bent iš dalies sumažintos ir (arba) visiškai panaikintos silpnybės.</v>
      </c>
    </row>
    <row r="9" spans="1:6" ht="150" x14ac:dyDescent="0.25">
      <c r="A9" s="2" t="s">
        <v>80</v>
      </c>
      <c r="B9" s="509" t="str">
        <f>'4'!B10</f>
        <v>Poreikio sąsaja su situacijos analizės rodikliais (poreikio dydžio, problemos masto, intervencijos poreikio kiekybinis pagrindimas)</v>
      </c>
      <c r="C9" s="643" t="str">
        <f>'4'!D10</f>
        <v xml:space="preserve">R79 (Alytaus r. sav. 8,3 proc., Birštono sav. 10,8 proc. nuo visų gyventojų buvo žmonės su negalia, 2022 m.)
R98 (sveikatos priežiūros ir socialinį darbą dirba 16,7 proc. Birštono sav., 5 proc. Alytaus r. sav. visų užimtųjų, 2021m.)
R113 (Alytaus r. sav. priskiriama prie kaimiškųjų, o Birštono sav. prie kurortinių sav. klasterio)
R120 (13 KBO teikia asmeninės higienos ir priežiūros, kompleksines paslaugas šeimai Alytaus r. sav., 574 paslaugų gavėjams) </v>
      </c>
    </row>
    <row r="10" spans="1:6" ht="150" x14ac:dyDescent="0.25">
      <c r="A10" s="2" t="s">
        <v>81</v>
      </c>
      <c r="B10" s="509" t="str">
        <f>'4'!B11</f>
        <v>Poreikio sąsaja su aukštesnio lygmens strateginiais dokumentais</v>
      </c>
      <c r="C10" s="643" t="str">
        <f>'4'!D11</f>
        <v>Alytaus r. sav. 2021–2028 m. SPP (2.3. tikslas); Birštono sav. SPP iki 2030 m. (1.3. tikslas); 2022–2030 m. Alytaus RPP (1 tikslas); 2022–2030 m. Kauno RPP (2 tikslas); 2021-2027 metų ES fondų IP; Lietuvos žemės ūkio ir kaimo plėtros 2023–2027 m. SP (SO8); ES BJRP 2021-2027 m. (3 tikslas); 2021–2030 m. NPP ( 2 tikslas).  VPS lėšos nebus naudojamos tiesiogiai šių strategijų priemonių finansavimui, tačiau prisidės prie minėtų strategijų tikslų, kurie konkrečiai aprašyti VPS 1  dalies 5 priede.</v>
      </c>
    </row>
    <row r="11" spans="1:6" ht="90" x14ac:dyDescent="0.25">
      <c r="A11" s="2" t="s">
        <v>82</v>
      </c>
      <c r="B11" s="509" t="str">
        <f>'4'!B12</f>
        <v>Poreikio sąsaja su VVG teritorijos gyventojų nuomone</v>
      </c>
      <c r="C11" s="643" t="str">
        <f>'4'!D12</f>
        <v>Poreikis naujų, įvairesnių, geresnės kokybės paslaugų - sveikatos namai (sveikatinimo procedūros,  vyresnio amžiaus asmenų ir sunkių ligonių priežiūros), dienos centrų pagyvenusiems ir neįgaliesiems, kompleksinių paslaugų vietos gyventojams ir turistams organizavimui, sanatorijų aptarnavimui</v>
      </c>
    </row>
    <row r="12" spans="1:6" x14ac:dyDescent="0.25">
      <c r="A12" s="2" t="s">
        <v>83</v>
      </c>
      <c r="B12" s="509" t="str">
        <f>'4'!B13</f>
        <v>Poreikį tenkinančių VPS priemonių skaičius</v>
      </c>
      <c r="C12" s="644">
        <f>'4'!D13</f>
        <v>5</v>
      </c>
    </row>
    <row r="13" spans="1:6" ht="30" x14ac:dyDescent="0.25">
      <c r="A13" s="2" t="s">
        <v>84</v>
      </c>
      <c r="B13" s="509" t="str">
        <f>'4'!B14</f>
        <v>Susijęs nacionalinis poreikis 1</v>
      </c>
      <c r="C13" s="645" t="str">
        <f>'4'!D14</f>
        <v xml:space="preserve">h.2. Didinti kaimo gyventojų užimtumą ir  socialinę įtrauktį </v>
      </c>
    </row>
    <row r="14" spans="1:6" ht="30" x14ac:dyDescent="0.25">
      <c r="A14" s="2" t="s">
        <v>85</v>
      </c>
      <c r="B14" s="509" t="str">
        <f>'4'!B15</f>
        <v>Susijęs nacionalinis poreikis 2</v>
      </c>
      <c r="C14" s="645" t="str">
        <f>'4'!D15</f>
        <v xml:space="preserve">h.4 . Modernizuoti kaimo vietoves didinant gyvenimo sąlygų jose patrauklumą </v>
      </c>
    </row>
    <row r="15" spans="1:6" ht="30" x14ac:dyDescent="0.25">
      <c r="A15" s="2" t="s">
        <v>86</v>
      </c>
      <c r="B15" s="509" t="str">
        <f>'4'!B16</f>
        <v>Susijęs nacionalinis poreikis 3</v>
      </c>
      <c r="C15" s="645" t="str">
        <f>'4'!D16</f>
        <v xml:space="preserve">g.3 . Skatinti verslų kūrimąsi kaime, žemės ūkio veiklos įvairinimą </v>
      </c>
    </row>
    <row r="16" spans="1:6" ht="45" x14ac:dyDescent="0.25">
      <c r="A16" s="2" t="s">
        <v>87</v>
      </c>
      <c r="B16" s="509" t="str">
        <f>'4'!B17</f>
        <v>Ar poreikis siejasi su rezultato rodikliu R.3 (skaitmeninės technologijos; pilnas rodiklio pavadinimas 6 lape)?</v>
      </c>
      <c r="C16" s="646" t="str">
        <f>'4'!D17</f>
        <v>Ne</v>
      </c>
    </row>
    <row r="17" spans="1:3" ht="30" x14ac:dyDescent="0.25">
      <c r="A17" s="2" t="s">
        <v>88</v>
      </c>
      <c r="B17" s="509" t="str">
        <f>'4'!B18</f>
        <v>Ar poreikis siejasi su rezultato rodikliu R.37 (darbo vietos; pilnas rodiklio pavadinimas 6 lape)?</v>
      </c>
      <c r="C17" s="646" t="str">
        <f>'4'!D18</f>
        <v>Taip</v>
      </c>
    </row>
    <row r="18" spans="1:3" ht="30" x14ac:dyDescent="0.25">
      <c r="A18" s="2" t="s">
        <v>89</v>
      </c>
      <c r="B18" s="509" t="str">
        <f>'4'!B19</f>
        <v>Poreikis siejasi su rezultato rodikliu R.39 (kaimo verslai; pilnas rodiklio pavadinimas 6 lape)</v>
      </c>
      <c r="C18" s="646" t="str">
        <f>'4'!D19</f>
        <v>Taip</v>
      </c>
    </row>
    <row r="19" spans="1:3" ht="30" x14ac:dyDescent="0.25">
      <c r="A19" s="2" t="s">
        <v>90</v>
      </c>
      <c r="B19" s="509" t="str">
        <f>'4'!B20</f>
        <v>Poreikis siejasi su rezultato rodikliu R.41 (paslaugos ir infrastruktūra; pilnas rodiklio pavadinimas 6 lape)</v>
      </c>
      <c r="C19" s="646" t="str">
        <f>'4'!D20</f>
        <v>Taip</v>
      </c>
    </row>
    <row r="20" spans="1:3" ht="30" x14ac:dyDescent="0.25">
      <c r="A20" s="2" t="s">
        <v>91</v>
      </c>
      <c r="B20" s="509" t="str">
        <f>'4'!B21</f>
        <v>Poreikis siejasi su rezultato rodikliu R.42 (socialinė įtrauktis; pilnas rodiklio pavadinimas 6 lape)</v>
      </c>
      <c r="C20" s="646" t="str">
        <f>'4'!D21</f>
        <v>Ne</v>
      </c>
    </row>
    <row r="21" spans="1:3" x14ac:dyDescent="0.25">
      <c r="B21" s="647"/>
      <c r="C21" s="648"/>
    </row>
    <row r="22" spans="1:3" x14ac:dyDescent="0.25">
      <c r="B22" s="649"/>
      <c r="C22" s="650" t="str">
        <f>'4'!E6</f>
        <v>2 poreikis</v>
      </c>
    </row>
    <row r="23" spans="1:3" ht="45" x14ac:dyDescent="0.25">
      <c r="A23" s="2" t="s">
        <v>16</v>
      </c>
      <c r="B23" s="509" t="str">
        <f>B6</f>
        <v>Poreikis</v>
      </c>
      <c r="C23" s="642" t="str">
        <f>'4'!E7</f>
        <v>Atrasti turizmo ir sveikatos paslaugoms patrauklius objektus, integruojant gamtos ir kultūros išteklius sukurti vertingus produktus turizmo rinkai</v>
      </c>
    </row>
    <row r="24" spans="1:3" ht="60" x14ac:dyDescent="0.25">
      <c r="A24" s="2" t="s">
        <v>17</v>
      </c>
      <c r="B24" s="509" t="str">
        <f t="shared" ref="B24:B37" si="0">B7</f>
        <v>Poreikio sąsaja su stiprybėmis ir (arba) galimybėmis</v>
      </c>
      <c r="C24" s="643" t="str">
        <f>'4'!E8</f>
        <v>Poreikis suformuotas atsižvelgiant į  1, 4, 6 stiprybes ir 1, 2, 3, 4, 6 galimybes. Poreikis gali būti įgyvendintas panaudojant ir tvariai plėtojant VVG teritorijos stiprybes ir atsiveriančias galimybes.</v>
      </c>
    </row>
    <row r="25" spans="1:3" ht="75" x14ac:dyDescent="0.25">
      <c r="A25" s="2" t="s">
        <v>79</v>
      </c>
      <c r="B25" s="509" t="str">
        <f t="shared" si="0"/>
        <v>Poreikio sąsaja su silpnybėmis ir (arba) grėsmėmis</v>
      </c>
      <c r="C25" s="643" t="str">
        <f>'4'!E9</f>
        <v>Poreikis suformuotas atsižvelgiant į 2,  4, 5 silpnybes ir 5 grėsme. Tikimasi, kad panaudojant jau egzistuojantį potencialą ir galimybes bus išvengta grėsmių ir bent iš dalies sumažintos ir (arba) visiškai panaikintos silpnybės.</v>
      </c>
    </row>
    <row r="26" spans="1:3" ht="120" x14ac:dyDescent="0.25">
      <c r="A26" s="2" t="s">
        <v>80</v>
      </c>
      <c r="B26" s="509" t="str">
        <f t="shared" si="0"/>
        <v>Poreikio sąsaja su situacijos analizės rodikliais (poreikio dydžio, problemos masto, intervencijos poreikio kiekybinis pagrindimas)</v>
      </c>
      <c r="C26" s="643" t="str">
        <f>'4'!E10</f>
        <v>R12 (Camino Lituano kelio, Šv. Jokūbo kultūros kelio atkarpos)
R14 (rekreaciniai Valstybinių parkų žiediniai maršrutai (Dzūkijos, Suvalkijos ir Vidurio Lietuvos) 
R123 (daugiau nei 20 Dzūkijos piliakalnių, turizmo maršrutai ir objektai)
R124 (2 regioniniai, nacionalinis parkas, biosferos rezervatas, kurortas)</v>
      </c>
    </row>
    <row r="27" spans="1:3" ht="150" x14ac:dyDescent="0.25">
      <c r="A27" s="2" t="s">
        <v>81</v>
      </c>
      <c r="B27" s="509" t="str">
        <f t="shared" si="0"/>
        <v>Poreikio sąsaja su aukštesnio lygmens strateginiais dokumentais</v>
      </c>
      <c r="C27" s="643" t="str">
        <f>'4'!E11</f>
        <v>Alytaus r. sav. 2021–2028 m. SPP (3.2. tikslas); Birštono sav. SPP iki 2030 m. (2.1.tikslas); 2022–2030 m. Alytaus RPP (1 tikslas); 2022–2030 m. Kauno RPP (2 tikslas); 2021-2027 metų ES fondų IP ; Lietuvos žemės ūkio ir kaimo plėtros 2023–2027 m. SP (SO8); ES BJRP 2021-2027 m. (3 tikslas); 2021–2030 m. NPP ( 2 tikslas).  VPS lėšos nebus naudojamos tiesiogiai šių strategijų priemonių finansavimui, tačiau prisidės prie minėtų strategijų tikslų, kurie konkrečiai aprašyti VPS 1  dalies 5 priede.</v>
      </c>
    </row>
    <row r="28" spans="1:3" ht="60" x14ac:dyDescent="0.25">
      <c r="A28" s="2" t="s">
        <v>82</v>
      </c>
      <c r="B28" s="509" t="str">
        <f t="shared" si="0"/>
        <v>Poreikio sąsaja su VVG teritorijos gyventojų nuomone</v>
      </c>
      <c r="C28" s="643" t="str">
        <f>'4'!E12</f>
        <v xml:space="preserve">Poreikis paramai, kai kuriamos darbo vietos, gamtos, lėto turizmo, laisvalaikio ir sveikatinimo paslaugų, vietos produkcijos perdirbimui ir realizavimui vietos gyventojams ir turistams sveikatai palankaus maisto. </v>
      </c>
    </row>
    <row r="29" spans="1:3" x14ac:dyDescent="0.25">
      <c r="A29" s="2" t="s">
        <v>83</v>
      </c>
      <c r="B29" s="509" t="str">
        <f t="shared" si="0"/>
        <v>Poreikį tenkinančių VPS priemonių skaičius</v>
      </c>
      <c r="C29" s="644">
        <f>'4'!E13</f>
        <v>6</v>
      </c>
    </row>
    <row r="30" spans="1:3" ht="30" x14ac:dyDescent="0.25">
      <c r="A30" s="2" t="s">
        <v>84</v>
      </c>
      <c r="B30" s="509" t="str">
        <f t="shared" si="0"/>
        <v>Susijęs nacionalinis poreikis 1</v>
      </c>
      <c r="C30" s="645" t="str">
        <f>'4'!E14</f>
        <v xml:space="preserve">h.2. Didinti kaimo gyventojų užimtumą ir  socialinę įtrauktį </v>
      </c>
    </row>
    <row r="31" spans="1:3" ht="30" x14ac:dyDescent="0.25">
      <c r="A31" s="2" t="s">
        <v>85</v>
      </c>
      <c r="B31" s="509" t="str">
        <f t="shared" si="0"/>
        <v>Susijęs nacionalinis poreikis 2</v>
      </c>
      <c r="C31" s="645" t="str">
        <f>'4'!E15</f>
        <v xml:space="preserve">h.4 . Modernizuoti kaimo vietoves didinant gyvenimo sąlygų jose patrauklumą </v>
      </c>
    </row>
    <row r="32" spans="1:3" ht="30" x14ac:dyDescent="0.25">
      <c r="A32" s="2" t="s">
        <v>86</v>
      </c>
      <c r="B32" s="509" t="str">
        <f t="shared" si="0"/>
        <v>Susijęs nacionalinis poreikis 3</v>
      </c>
      <c r="C32" s="645" t="str">
        <f>'4'!E16</f>
        <v xml:space="preserve">g.3 . Skatinti verslų kūrimąsi kaime, žemės ūkio veiklos įvairinimą </v>
      </c>
    </row>
    <row r="33" spans="1:3" ht="45" x14ac:dyDescent="0.25">
      <c r="A33" s="2" t="s">
        <v>87</v>
      </c>
      <c r="B33" s="509" t="str">
        <f t="shared" si="0"/>
        <v>Ar poreikis siejasi su rezultato rodikliu R.3 (skaitmeninės technologijos; pilnas rodiklio pavadinimas 6 lape)?</v>
      </c>
      <c r="C33" s="646" t="str">
        <f>'4'!E17</f>
        <v>Ne</v>
      </c>
    </row>
    <row r="34" spans="1:3" ht="30" x14ac:dyDescent="0.25">
      <c r="A34" s="2" t="s">
        <v>88</v>
      </c>
      <c r="B34" s="509" t="str">
        <f t="shared" si="0"/>
        <v>Ar poreikis siejasi su rezultato rodikliu R.37 (darbo vietos; pilnas rodiklio pavadinimas 6 lape)?</v>
      </c>
      <c r="C34" s="646" t="str">
        <f>'4'!E18</f>
        <v>Taip</v>
      </c>
    </row>
    <row r="35" spans="1:3" ht="30" x14ac:dyDescent="0.25">
      <c r="A35" s="2" t="s">
        <v>89</v>
      </c>
      <c r="B35" s="509" t="str">
        <f t="shared" si="0"/>
        <v>Poreikis siejasi su rezultato rodikliu R.39 (kaimo verslai; pilnas rodiklio pavadinimas 6 lape)</v>
      </c>
      <c r="C35" s="646" t="str">
        <f>'4'!E19</f>
        <v>Taip</v>
      </c>
    </row>
    <row r="36" spans="1:3" ht="30" x14ac:dyDescent="0.25">
      <c r="A36" s="2" t="s">
        <v>90</v>
      </c>
      <c r="B36" s="509" t="str">
        <f t="shared" si="0"/>
        <v>Poreikis siejasi su rezultato rodikliu R.41 (paslaugos ir infrastruktūra; pilnas rodiklio pavadinimas 6 lape)</v>
      </c>
      <c r="C36" s="646" t="str">
        <f>'4'!E20</f>
        <v>Taip</v>
      </c>
    </row>
    <row r="37" spans="1:3" ht="30" x14ac:dyDescent="0.25">
      <c r="A37" s="2" t="s">
        <v>91</v>
      </c>
      <c r="B37" s="509" t="str">
        <f t="shared" si="0"/>
        <v>Poreikis siejasi su rezultato rodikliu R.42 (socialinė įtrauktis; pilnas rodiklio pavadinimas 6 lape)</v>
      </c>
      <c r="C37" s="646" t="str">
        <f>'4'!E21</f>
        <v>Ne</v>
      </c>
    </row>
    <row r="38" spans="1:3" x14ac:dyDescent="0.25">
      <c r="B38" s="647"/>
      <c r="C38" s="648"/>
    </row>
    <row r="39" spans="1:3" x14ac:dyDescent="0.25">
      <c r="B39" s="649"/>
      <c r="C39" s="650" t="str">
        <f>'4'!F6</f>
        <v>3 poreikis</v>
      </c>
    </row>
    <row r="40" spans="1:3" ht="45" x14ac:dyDescent="0.25">
      <c r="A40" s="2" t="s">
        <v>16</v>
      </c>
      <c r="B40" s="509" t="str">
        <f>B23</f>
        <v>Poreikis</v>
      </c>
      <c r="C40" s="642" t="str">
        <f>'4'!F7</f>
        <v>Teminių kaimų ir labiau vietos gyventojų bei turistų poreikius atliepiančių paslaugų kūrimas, turizmo maršrutų, vietos produktų populiarinimas</v>
      </c>
    </row>
    <row r="41" spans="1:3" ht="60" x14ac:dyDescent="0.25">
      <c r="A41" s="2" t="s">
        <v>17</v>
      </c>
      <c r="B41" s="509" t="str">
        <f t="shared" ref="B41:B54" si="1">B24</f>
        <v>Poreikio sąsaja su stiprybėmis ir (arba) galimybėmis</v>
      </c>
      <c r="C41" s="643" t="str">
        <f>'4'!F8</f>
        <v>Poreikis suformuotas atsižvelgiant į  2, 3, 4, 6 stiprybes ir  1, 3, 5,  6, 7 galimybes. Poreikis gali būti įgyvendintas panaudojant ir tvariai plėtojant VVG teritorijos stiprybes ir atsiveriančias galimybes.</v>
      </c>
    </row>
    <row r="42" spans="1:3" ht="75" x14ac:dyDescent="0.25">
      <c r="A42" s="2" t="s">
        <v>79</v>
      </c>
      <c r="B42" s="509" t="str">
        <f t="shared" si="1"/>
        <v>Poreikio sąsaja su silpnybėmis ir (arba) grėsmėmis</v>
      </c>
      <c r="C42" s="643" t="str">
        <f>'4'!F9</f>
        <v>Poreikis suformuotas atsižvelgiant į   3, 6 silpnybes ir  1, 3, 6 grėsmes. Tikimasi, kad panaudojant jau egzistuojantį potencialą ir galimybes bus išvengta grėsmių ir bent iš dalies sumažintos ir (arba) visiškai panaikintos silpnybės.</v>
      </c>
    </row>
    <row r="43" spans="1:3" ht="165" x14ac:dyDescent="0.25">
      <c r="A43" s="2" t="s">
        <v>80</v>
      </c>
      <c r="B43" s="509" t="str">
        <f t="shared" si="1"/>
        <v>Poreikio sąsaja su situacijos analizės rodikliais (poreikio dydžio, problemos masto, intervencijos poreikio kiekybinis pagrindimas)</v>
      </c>
      <c r="C43" s="643" t="str">
        <f>'4'!F10</f>
        <v>R12 (Camino Lituano kelio, Šv. Jokūbo kultūros kelio atkarpos)
R119 (62 Alytaus r. sav.,  5 Birštono sav. kaimo bendruomeninės organizacijos)
R121  (1 bendruomeninis verslas)
R125 (Birštono sav. 5 kaimo turizmo sodybos, Alytaus r. sav. 31 sodybas)
R127 (tarptautinės turizmo organizavimo patirtis "CULTrips“, 2 lėtojo turizmo projektai)
 R161 (Alytaus r. sav. 22, o Birštono sav. 4 sertifikuoti tautinio paveldo produktai)</v>
      </c>
    </row>
    <row r="44" spans="1:3" ht="150" x14ac:dyDescent="0.25">
      <c r="A44" s="2" t="s">
        <v>81</v>
      </c>
      <c r="B44" s="509" t="str">
        <f t="shared" si="1"/>
        <v>Poreikio sąsaja su aukštesnio lygmens strateginiais dokumentais</v>
      </c>
      <c r="C44" s="643" t="str">
        <f>'4'!F11</f>
        <v>Alytaus r. sav. 2021–2028 m. SPP (3.2. tikslas); Birštono sav. SPP iki 2030 m. (2.1. tikslas); 2022–2030 m. Alytaus RPP (1 tikslas); 2022–2030 m. Kauno RPP (2 tikslas); 2021-2027 metų ES fondų IP, Lietuvos žemės ūkio ir kaimo plėtros 2023–2027 m. SP (SO8); ES BJRP 2021-2027 m. (1 tikslas); 2021–2030 m. NPP ( 2  tikslas).  VPS lėšos nebus naudojamos tiesiogiai šių strategijų priemonių finansavimui, tačiau prisidės prie minėtų strategijų tikslų, kurie konkrečiau aprašyti VPS 1  dalies 5 priede.</v>
      </c>
    </row>
    <row r="45" spans="1:3" ht="90" x14ac:dyDescent="0.25">
      <c r="A45" s="2" t="s">
        <v>82</v>
      </c>
      <c r="B45" s="509" t="str">
        <f t="shared" si="1"/>
        <v>Poreikio sąsaja su VVG teritorijos gyventojų nuomone</v>
      </c>
      <c r="C45" s="643" t="str">
        <f>'4'!F12</f>
        <v xml:space="preserve">Poreikis bendruomeniniam verslui, socialinės įtraukties didinimui, ryšių kūrimui kartu veikti ir atrasti naujas galias, turizmo objektų ir veiklų teminimui, perėjimui prie atsinaujinančių išteklių, diegti žiedinės bioekonomikos principus, auginti mokymosi kultūrą, populiarinti teminius kaimus. </v>
      </c>
    </row>
    <row r="46" spans="1:3" x14ac:dyDescent="0.25">
      <c r="A46" s="2" t="s">
        <v>83</v>
      </c>
      <c r="B46" s="509" t="str">
        <f t="shared" si="1"/>
        <v>Poreikį tenkinančių VPS priemonių skaičius</v>
      </c>
      <c r="C46" s="644">
        <f>'4'!F13</f>
        <v>4</v>
      </c>
    </row>
    <row r="47" spans="1:3" ht="30" x14ac:dyDescent="0.25">
      <c r="A47" s="2" t="s">
        <v>84</v>
      </c>
      <c r="B47" s="509" t="str">
        <f t="shared" si="1"/>
        <v>Susijęs nacionalinis poreikis 1</v>
      </c>
      <c r="C47" s="645" t="str">
        <f>'4'!F14</f>
        <v xml:space="preserve">h.2. Didinti kaimo gyventojų užimtumą ir  socialinę įtrauktį </v>
      </c>
    </row>
    <row r="48" spans="1:3" ht="30" x14ac:dyDescent="0.25">
      <c r="A48" s="2" t="s">
        <v>85</v>
      </c>
      <c r="B48" s="509" t="str">
        <f t="shared" si="1"/>
        <v>Susijęs nacionalinis poreikis 2</v>
      </c>
      <c r="C48" s="645" t="str">
        <f>'4'!F15</f>
        <v>h.1. Skatinti kaimo gyventojų ir kaimo bendruomenių verslo iniciatyvas</v>
      </c>
    </row>
    <row r="49" spans="1:3" x14ac:dyDescent="0.25">
      <c r="A49" s="2" t="s">
        <v>86</v>
      </c>
      <c r="B49" s="509" t="str">
        <f t="shared" si="1"/>
        <v>Susijęs nacionalinis poreikis 3</v>
      </c>
      <c r="C49" s="645" t="str">
        <f>'4'!F16</f>
        <v>Pasirinkite</v>
      </c>
    </row>
    <row r="50" spans="1:3" ht="45" x14ac:dyDescent="0.25">
      <c r="A50" s="2" t="s">
        <v>87</v>
      </c>
      <c r="B50" s="509" t="str">
        <f t="shared" si="1"/>
        <v>Ar poreikis siejasi su rezultato rodikliu R.3 (skaitmeninės technologijos; pilnas rodiklio pavadinimas 6 lape)?</v>
      </c>
      <c r="C50" s="646" t="str">
        <f>'4'!F17</f>
        <v>Ne</v>
      </c>
    </row>
    <row r="51" spans="1:3" ht="30" x14ac:dyDescent="0.25">
      <c r="A51" s="2" t="s">
        <v>88</v>
      </c>
      <c r="B51" s="509" t="str">
        <f t="shared" si="1"/>
        <v>Ar poreikis siejasi su rezultato rodikliu R.37 (darbo vietos; pilnas rodiklio pavadinimas 6 lape)?</v>
      </c>
      <c r="C51" s="646" t="str">
        <f>'4'!F18</f>
        <v>Ne</v>
      </c>
    </row>
    <row r="52" spans="1:3" ht="30" x14ac:dyDescent="0.25">
      <c r="A52" s="2" t="s">
        <v>89</v>
      </c>
      <c r="B52" s="509" t="str">
        <f t="shared" si="1"/>
        <v>Poreikis siejasi su rezultato rodikliu R.39 (kaimo verslai; pilnas rodiklio pavadinimas 6 lape)</v>
      </c>
      <c r="C52" s="646" t="str">
        <f>'4'!F19</f>
        <v>Ne</v>
      </c>
    </row>
    <row r="53" spans="1:3" ht="30" x14ac:dyDescent="0.25">
      <c r="A53" s="2" t="s">
        <v>90</v>
      </c>
      <c r="B53" s="509" t="str">
        <f t="shared" si="1"/>
        <v>Poreikis siejasi su rezultato rodikliu R.41 (paslaugos ir infrastruktūra; pilnas rodiklio pavadinimas 6 lape)</v>
      </c>
      <c r="C53" s="646" t="str">
        <f>'4'!F20</f>
        <v>Taip</v>
      </c>
    </row>
    <row r="54" spans="1:3" ht="30" x14ac:dyDescent="0.25">
      <c r="A54" s="2" t="s">
        <v>91</v>
      </c>
      <c r="B54" s="509" t="str">
        <f t="shared" si="1"/>
        <v>Poreikis siejasi su rezultato rodikliu R.42 (socialinė įtrauktis; pilnas rodiklio pavadinimas 6 lape)</v>
      </c>
      <c r="C54" s="646" t="str">
        <f>'4'!F21</f>
        <v>Taip</v>
      </c>
    </row>
    <row r="55" spans="1:3" x14ac:dyDescent="0.25">
      <c r="B55" s="647"/>
      <c r="C55" s="648"/>
    </row>
    <row r="56" spans="1:3" x14ac:dyDescent="0.25">
      <c r="B56" s="649"/>
      <c r="C56" s="650" t="str">
        <f>'4'!G6</f>
        <v>4 poreikis</v>
      </c>
    </row>
    <row r="57" spans="1:3" ht="60" x14ac:dyDescent="0.25">
      <c r="A57" s="2" t="s">
        <v>16</v>
      </c>
      <c r="B57" s="509" t="str">
        <f>B40</f>
        <v>Poreikis</v>
      </c>
      <c r="C57" s="642" t="str">
        <f>'4'!G7</f>
        <v xml:space="preserve">Diegiant žaliuosius sprendimus išsaugoti gamtos išteklius ir kultūros paveldą, pagerinti turizmo infrastruktūrą, ugdyti kaimo bendruomenės sumanumą  </v>
      </c>
    </row>
    <row r="58" spans="1:3" ht="60" x14ac:dyDescent="0.25">
      <c r="A58" s="2" t="s">
        <v>17</v>
      </c>
      <c r="B58" s="509" t="str">
        <f t="shared" ref="B58:B71" si="2">B41</f>
        <v>Poreikio sąsaja su stiprybėmis ir (arba) galimybėmis</v>
      </c>
      <c r="C58" s="643" t="str">
        <f>'4'!G8</f>
        <v>Poreikis suformuotas atsižvelgiant į   1, 2, 3, 5 stiprybę ir  3, 4, 5, 6, 7 galimybes. Poreikis gali būti įgyvendintas panaudojant ir tvariai plėtojant VVG teritorijos stiprybes ir atsiveriančias galimybes.</v>
      </c>
    </row>
    <row r="59" spans="1:3" ht="75" x14ac:dyDescent="0.25">
      <c r="A59" s="2" t="s">
        <v>79</v>
      </c>
      <c r="B59" s="509" t="str">
        <f t="shared" si="2"/>
        <v>Poreikio sąsaja su silpnybėmis ir (arba) grėsmėmis</v>
      </c>
      <c r="C59" s="643" t="str">
        <f>'4'!G9</f>
        <v>Poreikis suformuotas atsižvelgiant į  1, 2, 4, 5 silpnybes ir 1, 2, 3, 4, 5, 7 grėsmes. Tikimasi, kad panaudojant jau egzistuojantį potencialą ir galimybes bus išvengta grėsmių ir bent iš dalies sumažintos ir (arba) visiškai panaikintos silpnybės.</v>
      </c>
    </row>
    <row r="60" spans="1:3" ht="150" x14ac:dyDescent="0.25">
      <c r="A60" s="2" t="s">
        <v>80</v>
      </c>
      <c r="B60" s="509" t="str">
        <f t="shared" si="2"/>
        <v>Poreikio sąsaja su situacijos analizės rodikliais (poreikio dydžio, problemos masto, intervencijos poreikio kiekybinis pagrindimas)</v>
      </c>
      <c r="C60" s="643" t="str">
        <f>'4'!G10</f>
        <v xml:space="preserve">R162 (Alytaus r. sav.  Pivašiūnų amatų centras, 3 amatų kiemeliai, Birštono sav. Nemajūnų amatų centras)
R166 (26,6 proc. Alytaus sav., 47,88 proc. Birštono sav. visos teritorijos užima miškai) 
R176 (Nemuno mažųjų intakų (su Nemunu)  ir Merkio baseinuose teka 60 kitų mažesnių upių ir upelių)
R177 (64 ežerai, 13 tvenkinių)
R175 (saulės elektrinėse 2019 m. - 3908435,53 kWh, 2021 m. - 3661166,47 kWh, vėjo energijos pagaminta 2202942,60 kWh) </v>
      </c>
    </row>
    <row r="61" spans="1:3" ht="135" x14ac:dyDescent="0.25">
      <c r="A61" s="2" t="s">
        <v>81</v>
      </c>
      <c r="B61" s="509" t="str">
        <f t="shared" si="2"/>
        <v>Poreikio sąsaja su aukštesnio lygmens strateginiais dokumentais</v>
      </c>
      <c r="C61" s="643" t="str">
        <f>'4'!G11</f>
        <v>Alytaus r. sav. 2021–2028 m. SPP (2.1. tikslas); Birštono sav. SPP iki 2030 m. (1.2.,2.2. tikslai); 2022–2030 m. Alytaus RPP (1 tikslas); 2022–2030 m. Kauno RPP (2 tikslas); 2021-2027    metų ES fondų IP ; Lietuvos žemės ūkio ir kaimo plėtros  2023 - 2027  SP (SO8); ES BJRP (3 tikslas); 2021 - 2030  metų  NPP (2 tikslas).VPS lėšos nebus naudojamos tiesiogiai šių strategijų priemonių finansavimui, tačiau prisidės  prie minėtų strategijų tikslų, kurie konkrečiai aprašyti VPS 1 dalies 5 priede.</v>
      </c>
    </row>
    <row r="62" spans="1:3" ht="90" x14ac:dyDescent="0.25">
      <c r="A62" s="2" t="s">
        <v>82</v>
      </c>
      <c r="B62" s="509" t="str">
        <f t="shared" si="2"/>
        <v>Poreikio sąsaja su VVG teritorijos gyventojų nuomone</v>
      </c>
      <c r="C62" s="643" t="str">
        <f>'4'!G12</f>
        <v>Poreikis vietos produkcijos perdirbimo ir realizavimo, įtraukios infrastruktūros, sveikatinimo projektams, parkų ir kt. žaliosios, turizmo ir viešosios infrastruktūros gerinimui,  IKT plėtrai, bendruomenių sumanumo ugdymui, inovacijoms, kurios padėtų kapitalizuoti vietos išteklius.</v>
      </c>
    </row>
    <row r="63" spans="1:3" x14ac:dyDescent="0.25">
      <c r="A63" s="2" t="s">
        <v>83</v>
      </c>
      <c r="B63" s="509" t="str">
        <f t="shared" si="2"/>
        <v>Poreikį tenkinančių VPS priemonių skaičius</v>
      </c>
      <c r="C63" s="644">
        <f>'4'!G13</f>
        <v>3</v>
      </c>
    </row>
    <row r="64" spans="1:3" ht="30" x14ac:dyDescent="0.25">
      <c r="A64" s="2" t="s">
        <v>84</v>
      </c>
      <c r="B64" s="509" t="str">
        <f t="shared" si="2"/>
        <v>Susijęs nacionalinis poreikis 1</v>
      </c>
      <c r="C64" s="645" t="str">
        <f>'4'!G14</f>
        <v>h.1. Skatinti kaimo gyventojų ir kaimo bendruomenių verslo iniciatyvas</v>
      </c>
    </row>
    <row r="65" spans="1:3" ht="30" x14ac:dyDescent="0.25">
      <c r="A65" s="2" t="s">
        <v>85</v>
      </c>
      <c r="B65" s="509" t="str">
        <f t="shared" si="2"/>
        <v>Susijęs nacionalinis poreikis 2</v>
      </c>
      <c r="C65" s="645" t="str">
        <f>'4'!G15</f>
        <v xml:space="preserve">h.2. Didinti kaimo gyventojų užimtumą ir  socialinę įtrauktį </v>
      </c>
    </row>
    <row r="66" spans="1:3" ht="30" x14ac:dyDescent="0.25">
      <c r="A66" s="2" t="s">
        <v>86</v>
      </c>
      <c r="B66" s="509" t="str">
        <f t="shared" si="2"/>
        <v>Susijęs nacionalinis poreikis 3</v>
      </c>
      <c r="C66" s="645" t="str">
        <f>'4'!G16</f>
        <v xml:space="preserve">g.3 . Skatinti verslų kūrimąsi kaime, žemės ūkio veiklos įvairinimą </v>
      </c>
    </row>
    <row r="67" spans="1:3" ht="45" x14ac:dyDescent="0.25">
      <c r="A67" s="2" t="s">
        <v>87</v>
      </c>
      <c r="B67" s="509" t="str">
        <f t="shared" si="2"/>
        <v>Ar poreikis siejasi su rezultato rodikliu R.3 (skaitmeninės technologijos; pilnas rodiklio pavadinimas 6 lape)?</v>
      </c>
      <c r="C67" s="646" t="str">
        <f>'4'!G17</f>
        <v>Ne</v>
      </c>
    </row>
    <row r="68" spans="1:3" ht="30" x14ac:dyDescent="0.25">
      <c r="A68" s="2" t="s">
        <v>88</v>
      </c>
      <c r="B68" s="509" t="str">
        <f t="shared" si="2"/>
        <v>Ar poreikis siejasi su rezultato rodikliu R.37 (darbo vietos; pilnas rodiklio pavadinimas 6 lape)?</v>
      </c>
      <c r="C68" s="646" t="str">
        <f>'4'!G18</f>
        <v>Ne</v>
      </c>
    </row>
    <row r="69" spans="1:3" ht="30" x14ac:dyDescent="0.25">
      <c r="A69" s="2" t="s">
        <v>89</v>
      </c>
      <c r="B69" s="509" t="str">
        <f t="shared" si="2"/>
        <v>Poreikis siejasi su rezultato rodikliu R.39 (kaimo verslai; pilnas rodiklio pavadinimas 6 lape)</v>
      </c>
      <c r="C69" s="646" t="str">
        <f>'4'!G19</f>
        <v>Taip</v>
      </c>
    </row>
    <row r="70" spans="1:3" ht="30" x14ac:dyDescent="0.25">
      <c r="A70" s="2" t="s">
        <v>90</v>
      </c>
      <c r="B70" s="509" t="str">
        <f t="shared" si="2"/>
        <v>Poreikis siejasi su rezultato rodikliu R.41 (paslaugos ir infrastruktūra; pilnas rodiklio pavadinimas 6 lape)</v>
      </c>
      <c r="C70" s="646" t="str">
        <f>'4'!G20</f>
        <v>Taip</v>
      </c>
    </row>
    <row r="71" spans="1:3" ht="30" x14ac:dyDescent="0.25">
      <c r="A71" s="2" t="s">
        <v>91</v>
      </c>
      <c r="B71" s="509" t="str">
        <f t="shared" si="2"/>
        <v>Poreikis siejasi su rezultato rodikliu R.42 (socialinė įtrauktis; pilnas rodiklio pavadinimas 6 lape)</v>
      </c>
      <c r="C71" s="646" t="str">
        <f>'4'!G21</f>
        <v>Taip</v>
      </c>
    </row>
    <row r="72" spans="1:3" x14ac:dyDescent="0.25">
      <c r="B72" s="647"/>
      <c r="C72" s="648"/>
    </row>
    <row r="73" spans="1:3" x14ac:dyDescent="0.25">
      <c r="B73" s="649"/>
      <c r="C73" s="650" t="str">
        <f>'4'!H6</f>
        <v>5 poreikis</v>
      </c>
    </row>
    <row r="74" spans="1:3" ht="45" x14ac:dyDescent="0.25">
      <c r="A74" s="2" t="s">
        <v>16</v>
      </c>
      <c r="B74" s="509" t="str">
        <f>B57</f>
        <v>Poreikis</v>
      </c>
      <c r="C74" s="642" t="str">
        <f>'4'!H7</f>
        <v>Jaunimo įtraukimas į kaimo bendruomenės veiklas, verslumo  ugdymas ir veiklų skatinančių tvarumą ir sveiką gyvenseną organizavimas</v>
      </c>
    </row>
    <row r="75" spans="1:3" ht="60" x14ac:dyDescent="0.25">
      <c r="A75" s="2" t="s">
        <v>17</v>
      </c>
      <c r="B75" s="509" t="str">
        <f t="shared" ref="B75:B88" si="3">B58</f>
        <v>Poreikio sąsaja su stiprybėmis ir (arba) galimybėmis</v>
      </c>
      <c r="C75" s="643" t="str">
        <f>'4'!H8</f>
        <v>Poreikis suformuotas atsižvelgiant į   3, 5, 6 stiprybes ir  2, 4, 5 galimybes. Poreikis gali būti įgyvendintas panaudojant ir tvariai plėtojant VVG teritorijos stiprybes ir atsiveriančias galimybes.</v>
      </c>
    </row>
    <row r="76" spans="1:3" ht="75" x14ac:dyDescent="0.25">
      <c r="A76" s="2" t="s">
        <v>79</v>
      </c>
      <c r="B76" s="509" t="str">
        <f t="shared" si="3"/>
        <v>Poreikio sąsaja su silpnybėmis ir (arba) grėsmėmis</v>
      </c>
      <c r="C76" s="643" t="str">
        <f>'4'!H9</f>
        <v>Poreikis suformuotas atsižvelgiant į  1, 2, 4, 6 silpnybes ir 1, 6, 7 grėsmes. Tikimasi, kad panaudojant jau egzistuojantį potencialą ir galimybes bus išvengta grėsmių ir bent iš dalies sumažintos ir (arba) visiškai panaikintos silpnybės.</v>
      </c>
    </row>
    <row r="77" spans="1:3" ht="150" x14ac:dyDescent="0.25">
      <c r="A77" s="2" t="s">
        <v>80</v>
      </c>
      <c r="B77" s="509" t="str">
        <f t="shared" si="3"/>
        <v>Poreikio sąsaja su situacijos analizės rodikliais (poreikio dydžio, problemos masto, intervencijos poreikio kiekybinis pagrindimas)</v>
      </c>
      <c r="C77" s="643" t="str">
        <f>'4'!H10</f>
        <v>R122 (edukacinės programos (15), tvarumą skatinančios iniciatyvos (3)
R135, R138 (6 gimnazijos, 2 pagrindinio ugdymo ir daugiafunkciai skyriai, 1 specialioji mokykla, 1 Meno ir sporto mokykla, 6 ikimokyklinio ugdymo skyriai, 1 technologijos ir verslo mokykla)
R155 (tradiciniai vietos, regioninės ir nacionalinės reikšmės kultūriniai renginiai)
R156 ("Užgavėnės Tarzanijoje", „Joninės Tarzanijoje", „Šviežios duonelės šventė“ Punioje)</v>
      </c>
    </row>
    <row r="78" spans="1:3" ht="150" x14ac:dyDescent="0.25">
      <c r="A78" s="2" t="s">
        <v>81</v>
      </c>
      <c r="B78" s="509" t="str">
        <f t="shared" si="3"/>
        <v>Poreikio sąsaja su aukštesnio lygmens strateginiais dokumentais</v>
      </c>
      <c r="C78" s="643" t="str">
        <f>'4'!H11</f>
        <v>Alytaus r. sav. 2021–2028 m. SPP (1.1. tikslas); Birštono sav. SPP iki 2030 m. (1.5. tikslas); 2022–2030 m. Alytaus RPP (1 tikslas); 2022–2030 m. Kauno RPP (2 tikslas); 2021-2027 metų ES fondų IP, Lietuvos žemės ūkio ir kaimo plėtros 2023–2027 m. SP (SO8); ES BJRP 2021-2027 m. (3 tikslas); 2021–2030 m. NPP ( 2 tikslas).  VPS lėšos nebus naudojamos tiesiogiai šių strategijų priemonių finansavimui, tačiau prisidės prie minėtų strategijų tikslų, kurie konkrečiai aprašyti VPS 1  dalies 5 priede.</v>
      </c>
    </row>
    <row r="79" spans="1:3" ht="105" x14ac:dyDescent="0.25">
      <c r="A79" s="2" t="s">
        <v>82</v>
      </c>
      <c r="B79" s="509" t="str">
        <f t="shared" si="3"/>
        <v>Poreikio sąsaja su VVG teritorijos gyventojų nuomone</v>
      </c>
      <c r="C79" s="643" t="str">
        <f>'4'!H12</f>
        <v xml:space="preserve">Poreikis savanorystės, bendruomeniškumo ir verslumo skatinančioms iniciatyvoms, turizmo klasterio kūrimui, bendradarbiavimo projektams, kurie padėtų mažinti socialinę atskirtį, tvarumą skatinančių idėjų bendruomenėje įgyvendinimas, patirties jaunimui perdavimas, jaunimo užimtumo, sporto paslaugų. </v>
      </c>
    </row>
    <row r="80" spans="1:3" x14ac:dyDescent="0.25">
      <c r="A80" s="2" t="s">
        <v>83</v>
      </c>
      <c r="B80" s="509" t="str">
        <f t="shared" si="3"/>
        <v>Poreikį tenkinančių VPS priemonių skaičius</v>
      </c>
      <c r="C80" s="644">
        <f>'4'!H13</f>
        <v>3</v>
      </c>
    </row>
    <row r="81" spans="1:3" ht="30" x14ac:dyDescent="0.25">
      <c r="A81" s="2" t="s">
        <v>84</v>
      </c>
      <c r="B81" s="509" t="str">
        <f t="shared" si="3"/>
        <v>Susijęs nacionalinis poreikis 1</v>
      </c>
      <c r="C81" s="645" t="str">
        <f>'4'!H14</f>
        <v xml:space="preserve">h.2. Didinti kaimo gyventojų užimtumą ir  socialinę įtrauktį </v>
      </c>
    </row>
    <row r="82" spans="1:3" x14ac:dyDescent="0.25">
      <c r="A82" s="2" t="s">
        <v>85</v>
      </c>
      <c r="B82" s="509" t="str">
        <f t="shared" si="3"/>
        <v>Susijęs nacionalinis poreikis 2</v>
      </c>
      <c r="C82" s="645" t="str">
        <f>'4'!H15</f>
        <v>Pasirinkite</v>
      </c>
    </row>
    <row r="83" spans="1:3" x14ac:dyDescent="0.25">
      <c r="A83" s="2" t="s">
        <v>86</v>
      </c>
      <c r="B83" s="509" t="str">
        <f t="shared" si="3"/>
        <v>Susijęs nacionalinis poreikis 3</v>
      </c>
      <c r="C83" s="645" t="str">
        <f>'4'!H16</f>
        <v>Pasirinkite</v>
      </c>
    </row>
    <row r="84" spans="1:3" ht="45" x14ac:dyDescent="0.25">
      <c r="A84" s="2" t="s">
        <v>87</v>
      </c>
      <c r="B84" s="509" t="str">
        <f t="shared" si="3"/>
        <v>Ar poreikis siejasi su rezultato rodikliu R.3 (skaitmeninės technologijos; pilnas rodiklio pavadinimas 6 lape)?</v>
      </c>
      <c r="C84" s="646" t="str">
        <f>'4'!H17</f>
        <v>Ne</v>
      </c>
    </row>
    <row r="85" spans="1:3" ht="30" x14ac:dyDescent="0.25">
      <c r="A85" s="2" t="s">
        <v>88</v>
      </c>
      <c r="B85" s="509" t="str">
        <f t="shared" si="3"/>
        <v>Ar poreikis siejasi su rezultato rodikliu R.37 (darbo vietos; pilnas rodiklio pavadinimas 6 lape)?</v>
      </c>
      <c r="C85" s="646" t="str">
        <f>'4'!H18</f>
        <v>Ne</v>
      </c>
    </row>
    <row r="86" spans="1:3" ht="30" x14ac:dyDescent="0.25">
      <c r="A86" s="2" t="s">
        <v>89</v>
      </c>
      <c r="B86" s="509" t="str">
        <f t="shared" si="3"/>
        <v>Poreikis siejasi su rezultato rodikliu R.39 (kaimo verslai; pilnas rodiklio pavadinimas 6 lape)</v>
      </c>
      <c r="C86" s="646" t="str">
        <f>'4'!H19</f>
        <v>Ne</v>
      </c>
    </row>
    <row r="87" spans="1:3" ht="30" x14ac:dyDescent="0.25">
      <c r="A87" s="2" t="s">
        <v>90</v>
      </c>
      <c r="B87" s="509" t="str">
        <f t="shared" si="3"/>
        <v>Poreikis siejasi su rezultato rodikliu R.41 (paslaugos ir infrastruktūra; pilnas rodiklio pavadinimas 6 lape)</v>
      </c>
      <c r="C87" s="646" t="str">
        <f>'4'!H20</f>
        <v>Ne</v>
      </c>
    </row>
    <row r="88" spans="1:3" ht="30" x14ac:dyDescent="0.25">
      <c r="A88" s="2" t="s">
        <v>91</v>
      </c>
      <c r="B88" s="509" t="str">
        <f t="shared" si="3"/>
        <v>Poreikis siejasi su rezultato rodikliu R.42 (socialinė įtrauktis; pilnas rodiklio pavadinimas 6 lape)</v>
      </c>
      <c r="C88" s="646" t="str">
        <f>'4'!H21</f>
        <v>Taip</v>
      </c>
    </row>
    <row r="89" spans="1:3" x14ac:dyDescent="0.25">
      <c r="B89" s="647"/>
      <c r="C89" s="648"/>
    </row>
    <row r="90" spans="1:3" x14ac:dyDescent="0.25">
      <c r="B90" s="649"/>
      <c r="C90" s="650" t="str">
        <f>'4'!I6</f>
        <v>6 poreikis</v>
      </c>
    </row>
    <row r="91" spans="1:3" x14ac:dyDescent="0.25">
      <c r="A91" s="2" t="s">
        <v>16</v>
      </c>
      <c r="B91" s="509" t="str">
        <f>B74</f>
        <v>Poreikis</v>
      </c>
      <c r="C91" s="642">
        <f>'4'!I7</f>
        <v>0</v>
      </c>
    </row>
    <row r="92" spans="1:3" x14ac:dyDescent="0.25">
      <c r="A92" s="2" t="s">
        <v>17</v>
      </c>
      <c r="B92" s="509" t="str">
        <f t="shared" ref="B92:B105" si="4">B75</f>
        <v>Poreikio sąsaja su stiprybėmis ir (arba) galimybėmis</v>
      </c>
      <c r="C92" s="643">
        <f>'4'!I8</f>
        <v>0</v>
      </c>
    </row>
    <row r="93" spans="1:3" x14ac:dyDescent="0.25">
      <c r="A93" s="2" t="s">
        <v>79</v>
      </c>
      <c r="B93" s="509" t="str">
        <f t="shared" si="4"/>
        <v>Poreikio sąsaja su silpnybėmis ir (arba) grėsmėmis</v>
      </c>
      <c r="C93" s="643">
        <f>'4'!I9</f>
        <v>0</v>
      </c>
    </row>
    <row r="94" spans="1:3" ht="45" x14ac:dyDescent="0.25">
      <c r="A94" s="2" t="s">
        <v>80</v>
      </c>
      <c r="B94" s="509" t="str">
        <f t="shared" si="4"/>
        <v>Poreikio sąsaja su situacijos analizės rodikliais (poreikio dydžio, problemos masto, intervencijos poreikio kiekybinis pagrindimas)</v>
      </c>
      <c r="C94" s="643">
        <f>'4'!I10</f>
        <v>0</v>
      </c>
    </row>
    <row r="95" spans="1:3" ht="30" x14ac:dyDescent="0.25">
      <c r="A95" s="2" t="s">
        <v>81</v>
      </c>
      <c r="B95" s="509" t="str">
        <f t="shared" si="4"/>
        <v>Poreikio sąsaja su aukštesnio lygmens strateginiais dokumentais</v>
      </c>
      <c r="C95" s="643">
        <f>'4'!I11</f>
        <v>0</v>
      </c>
    </row>
    <row r="96" spans="1:3" x14ac:dyDescent="0.25">
      <c r="A96" s="2" t="s">
        <v>82</v>
      </c>
      <c r="B96" s="509" t="str">
        <f t="shared" si="4"/>
        <v>Poreikio sąsaja su VVG teritorijos gyventojų nuomone</v>
      </c>
      <c r="C96" s="643">
        <f>'4'!I12</f>
        <v>0</v>
      </c>
    </row>
    <row r="97" spans="1:3" x14ac:dyDescent="0.25">
      <c r="A97" s="2" t="s">
        <v>83</v>
      </c>
      <c r="B97" s="509" t="str">
        <f t="shared" si="4"/>
        <v>Poreikį tenkinančių VPS priemonių skaičius</v>
      </c>
      <c r="C97" s="644">
        <f>'4'!I13</f>
        <v>0</v>
      </c>
    </row>
    <row r="98" spans="1:3" x14ac:dyDescent="0.25">
      <c r="A98" s="2" t="s">
        <v>84</v>
      </c>
      <c r="B98" s="509" t="str">
        <f t="shared" si="4"/>
        <v>Susijęs nacionalinis poreikis 1</v>
      </c>
      <c r="C98" s="645" t="str">
        <f>'4'!I14</f>
        <v>Pasirinkite</v>
      </c>
    </row>
    <row r="99" spans="1:3" x14ac:dyDescent="0.25">
      <c r="A99" s="2" t="s">
        <v>85</v>
      </c>
      <c r="B99" s="509" t="str">
        <f t="shared" si="4"/>
        <v>Susijęs nacionalinis poreikis 2</v>
      </c>
      <c r="C99" s="645" t="str">
        <f>'4'!I15</f>
        <v>Pasirinkite</v>
      </c>
    </row>
    <row r="100" spans="1:3" x14ac:dyDescent="0.25">
      <c r="A100" s="2" t="s">
        <v>86</v>
      </c>
      <c r="B100" s="509" t="str">
        <f t="shared" si="4"/>
        <v>Susijęs nacionalinis poreikis 3</v>
      </c>
      <c r="C100" s="645" t="str">
        <f>'4'!I16</f>
        <v>Pasirinkite</v>
      </c>
    </row>
    <row r="101" spans="1:3" ht="45" x14ac:dyDescent="0.25">
      <c r="A101" s="2" t="s">
        <v>87</v>
      </c>
      <c r="B101" s="509" t="str">
        <f t="shared" si="4"/>
        <v>Ar poreikis siejasi su rezultato rodikliu R.3 (skaitmeninės technologijos; pilnas rodiklio pavadinimas 6 lape)?</v>
      </c>
      <c r="C101" s="646" t="str">
        <f>'4'!I17</f>
        <v>Ne</v>
      </c>
    </row>
    <row r="102" spans="1:3" ht="30" x14ac:dyDescent="0.25">
      <c r="A102" s="2" t="s">
        <v>88</v>
      </c>
      <c r="B102" s="509" t="str">
        <f t="shared" si="4"/>
        <v>Ar poreikis siejasi su rezultato rodikliu R.37 (darbo vietos; pilnas rodiklio pavadinimas 6 lape)?</v>
      </c>
      <c r="C102" s="646" t="str">
        <f>'4'!I18</f>
        <v>Ne</v>
      </c>
    </row>
    <row r="103" spans="1:3" ht="30" x14ac:dyDescent="0.25">
      <c r="A103" s="2" t="s">
        <v>89</v>
      </c>
      <c r="B103" s="509" t="str">
        <f t="shared" si="4"/>
        <v>Poreikis siejasi su rezultato rodikliu R.39 (kaimo verslai; pilnas rodiklio pavadinimas 6 lape)</v>
      </c>
      <c r="C103" s="646" t="str">
        <f>'4'!I19</f>
        <v>Ne</v>
      </c>
    </row>
    <row r="104" spans="1:3" ht="30" x14ac:dyDescent="0.25">
      <c r="A104" s="2" t="s">
        <v>90</v>
      </c>
      <c r="B104" s="509" t="str">
        <f t="shared" si="4"/>
        <v>Poreikis siejasi su rezultato rodikliu R.41 (paslaugos ir infrastruktūra; pilnas rodiklio pavadinimas 6 lape)</v>
      </c>
      <c r="C104" s="646" t="str">
        <f>'4'!I20</f>
        <v>Ne</v>
      </c>
    </row>
    <row r="105" spans="1:3" ht="30" x14ac:dyDescent="0.25">
      <c r="A105" s="2" t="s">
        <v>91</v>
      </c>
      <c r="B105" s="509" t="str">
        <f t="shared" si="4"/>
        <v>Poreikis siejasi su rezultato rodikliu R.42 (socialinė įtrauktis; pilnas rodiklio pavadinimas 6 lape)</v>
      </c>
      <c r="C105" s="646" t="str">
        <f>'4'!I21</f>
        <v>Ne</v>
      </c>
    </row>
    <row r="106" spans="1:3" x14ac:dyDescent="0.25">
      <c r="B106" s="647"/>
      <c r="C106" s="648"/>
    </row>
    <row r="107" spans="1:3" x14ac:dyDescent="0.25">
      <c r="B107" s="649"/>
      <c r="C107" s="650" t="str">
        <f>'4'!J6</f>
        <v>7 poreikis</v>
      </c>
    </row>
    <row r="108" spans="1:3" x14ac:dyDescent="0.25">
      <c r="A108" s="2" t="s">
        <v>16</v>
      </c>
      <c r="B108" s="509" t="str">
        <f>B91</f>
        <v>Poreikis</v>
      </c>
      <c r="C108" s="642">
        <f>'4'!J7</f>
        <v>0</v>
      </c>
    </row>
    <row r="109" spans="1:3" x14ac:dyDescent="0.25">
      <c r="A109" s="2" t="s">
        <v>17</v>
      </c>
      <c r="B109" s="509" t="str">
        <f t="shared" ref="B109:B122" si="5">B92</f>
        <v>Poreikio sąsaja su stiprybėmis ir (arba) galimybėmis</v>
      </c>
      <c r="C109" s="643">
        <f>'4'!J8</f>
        <v>0</v>
      </c>
    </row>
    <row r="110" spans="1:3" x14ac:dyDescent="0.25">
      <c r="A110" s="2" t="s">
        <v>79</v>
      </c>
      <c r="B110" s="509" t="str">
        <f t="shared" si="5"/>
        <v>Poreikio sąsaja su silpnybėmis ir (arba) grėsmėmis</v>
      </c>
      <c r="C110" s="643">
        <f>'4'!J9</f>
        <v>0</v>
      </c>
    </row>
    <row r="111" spans="1:3" ht="45" x14ac:dyDescent="0.25">
      <c r="A111" s="2" t="s">
        <v>80</v>
      </c>
      <c r="B111" s="509" t="str">
        <f t="shared" si="5"/>
        <v>Poreikio sąsaja su situacijos analizės rodikliais (poreikio dydžio, problemos masto, intervencijos poreikio kiekybinis pagrindimas)</v>
      </c>
      <c r="C111" s="643">
        <f>'4'!J10</f>
        <v>0</v>
      </c>
    </row>
    <row r="112" spans="1:3" ht="30" x14ac:dyDescent="0.25">
      <c r="A112" s="2" t="s">
        <v>81</v>
      </c>
      <c r="B112" s="509" t="str">
        <f t="shared" si="5"/>
        <v>Poreikio sąsaja su aukštesnio lygmens strateginiais dokumentais</v>
      </c>
      <c r="C112" s="643">
        <f>'4'!J11</f>
        <v>0</v>
      </c>
    </row>
    <row r="113" spans="1:3" x14ac:dyDescent="0.25">
      <c r="A113" s="2" t="s">
        <v>82</v>
      </c>
      <c r="B113" s="509" t="str">
        <f t="shared" si="5"/>
        <v>Poreikio sąsaja su VVG teritorijos gyventojų nuomone</v>
      </c>
      <c r="C113" s="643">
        <f>'4'!J12</f>
        <v>0</v>
      </c>
    </row>
    <row r="114" spans="1:3" x14ac:dyDescent="0.25">
      <c r="A114" s="2" t="s">
        <v>83</v>
      </c>
      <c r="B114" s="509" t="str">
        <f t="shared" si="5"/>
        <v>Poreikį tenkinančių VPS priemonių skaičius</v>
      </c>
      <c r="C114" s="644">
        <f>'4'!J13</f>
        <v>0</v>
      </c>
    </row>
    <row r="115" spans="1:3" x14ac:dyDescent="0.25">
      <c r="A115" s="2" t="s">
        <v>84</v>
      </c>
      <c r="B115" s="509" t="str">
        <f t="shared" si="5"/>
        <v>Susijęs nacionalinis poreikis 1</v>
      </c>
      <c r="C115" s="645" t="str">
        <f>'4'!J14</f>
        <v>Pasirinkite</v>
      </c>
    </row>
    <row r="116" spans="1:3" x14ac:dyDescent="0.25">
      <c r="A116" s="2" t="s">
        <v>85</v>
      </c>
      <c r="B116" s="509" t="str">
        <f t="shared" si="5"/>
        <v>Susijęs nacionalinis poreikis 2</v>
      </c>
      <c r="C116" s="645" t="str">
        <f>'4'!J15</f>
        <v>Pasirinkite</v>
      </c>
    </row>
    <row r="117" spans="1:3" x14ac:dyDescent="0.25">
      <c r="A117" s="2" t="s">
        <v>86</v>
      </c>
      <c r="B117" s="509" t="str">
        <f t="shared" si="5"/>
        <v>Susijęs nacionalinis poreikis 3</v>
      </c>
      <c r="C117" s="645" t="str">
        <f>'4'!J16</f>
        <v>Pasirinkite</v>
      </c>
    </row>
    <row r="118" spans="1:3" ht="45" x14ac:dyDescent="0.25">
      <c r="A118" s="2" t="s">
        <v>87</v>
      </c>
      <c r="B118" s="509" t="str">
        <f t="shared" si="5"/>
        <v>Ar poreikis siejasi su rezultato rodikliu R.3 (skaitmeninės technologijos; pilnas rodiklio pavadinimas 6 lape)?</v>
      </c>
      <c r="C118" s="646" t="str">
        <f>'4'!J17</f>
        <v>Ne</v>
      </c>
    </row>
    <row r="119" spans="1:3" ht="30" x14ac:dyDescent="0.25">
      <c r="A119" s="2" t="s">
        <v>88</v>
      </c>
      <c r="B119" s="509" t="str">
        <f t="shared" si="5"/>
        <v>Ar poreikis siejasi su rezultato rodikliu R.37 (darbo vietos; pilnas rodiklio pavadinimas 6 lape)?</v>
      </c>
      <c r="C119" s="646" t="str">
        <f>'4'!J18</f>
        <v>Ne</v>
      </c>
    </row>
    <row r="120" spans="1:3" ht="30" x14ac:dyDescent="0.25">
      <c r="A120" s="2" t="s">
        <v>89</v>
      </c>
      <c r="B120" s="509" t="str">
        <f t="shared" si="5"/>
        <v>Poreikis siejasi su rezultato rodikliu R.39 (kaimo verslai; pilnas rodiklio pavadinimas 6 lape)</v>
      </c>
      <c r="C120" s="646" t="str">
        <f>'4'!J19</f>
        <v>Ne</v>
      </c>
    </row>
    <row r="121" spans="1:3" ht="30" x14ac:dyDescent="0.25">
      <c r="A121" s="2" t="s">
        <v>90</v>
      </c>
      <c r="B121" s="509" t="str">
        <f t="shared" si="5"/>
        <v>Poreikis siejasi su rezultato rodikliu R.41 (paslaugos ir infrastruktūra; pilnas rodiklio pavadinimas 6 lape)</v>
      </c>
      <c r="C121" s="646" t="str">
        <f>'4'!J20</f>
        <v>Ne</v>
      </c>
    </row>
    <row r="122" spans="1:3" ht="30" x14ac:dyDescent="0.25">
      <c r="A122" s="2" t="s">
        <v>91</v>
      </c>
      <c r="B122" s="509" t="str">
        <f t="shared" si="5"/>
        <v>Poreikis siejasi su rezultato rodikliu R.42 (socialinė įtrauktis; pilnas rodiklio pavadinimas 6 lape)</v>
      </c>
      <c r="C122" s="646" t="str">
        <f>'4'!J21</f>
        <v>Ne</v>
      </c>
    </row>
    <row r="123" spans="1:3" x14ac:dyDescent="0.25">
      <c r="B123" s="647"/>
      <c r="C123" s="648"/>
    </row>
    <row r="124" spans="1:3" x14ac:dyDescent="0.25">
      <c r="B124" s="649"/>
      <c r="C124" s="650" t="str">
        <f>'4'!K6</f>
        <v>8 poreikis</v>
      </c>
    </row>
    <row r="125" spans="1:3" x14ac:dyDescent="0.25">
      <c r="A125" s="2" t="s">
        <v>16</v>
      </c>
      <c r="B125" s="509" t="str">
        <f>B108</f>
        <v>Poreikis</v>
      </c>
      <c r="C125" s="642">
        <f>'4'!K7</f>
        <v>0</v>
      </c>
    </row>
    <row r="126" spans="1:3" x14ac:dyDescent="0.25">
      <c r="A126" s="2" t="s">
        <v>17</v>
      </c>
      <c r="B126" s="509" t="str">
        <f t="shared" ref="B126:B139" si="6">B109</f>
        <v>Poreikio sąsaja su stiprybėmis ir (arba) galimybėmis</v>
      </c>
      <c r="C126" s="643">
        <f>'4'!K8</f>
        <v>0</v>
      </c>
    </row>
    <row r="127" spans="1:3" x14ac:dyDescent="0.25">
      <c r="A127" s="2" t="s">
        <v>79</v>
      </c>
      <c r="B127" s="509" t="str">
        <f t="shared" si="6"/>
        <v>Poreikio sąsaja su silpnybėmis ir (arba) grėsmėmis</v>
      </c>
      <c r="C127" s="643">
        <f>'4'!K9</f>
        <v>0</v>
      </c>
    </row>
    <row r="128" spans="1:3" ht="45" x14ac:dyDescent="0.25">
      <c r="A128" s="2" t="s">
        <v>80</v>
      </c>
      <c r="B128" s="509" t="str">
        <f t="shared" si="6"/>
        <v>Poreikio sąsaja su situacijos analizės rodikliais (poreikio dydžio, problemos masto, intervencijos poreikio kiekybinis pagrindimas)</v>
      </c>
      <c r="C128" s="643">
        <f>'4'!K10</f>
        <v>0</v>
      </c>
    </row>
    <row r="129" spans="1:3" ht="30" x14ac:dyDescent="0.25">
      <c r="A129" s="2" t="s">
        <v>81</v>
      </c>
      <c r="B129" s="509" t="str">
        <f t="shared" si="6"/>
        <v>Poreikio sąsaja su aukštesnio lygmens strateginiais dokumentais</v>
      </c>
      <c r="C129" s="643">
        <f>'4'!K11</f>
        <v>0</v>
      </c>
    </row>
    <row r="130" spans="1:3" x14ac:dyDescent="0.25">
      <c r="A130" s="2" t="s">
        <v>82</v>
      </c>
      <c r="B130" s="509" t="str">
        <f t="shared" si="6"/>
        <v>Poreikio sąsaja su VVG teritorijos gyventojų nuomone</v>
      </c>
      <c r="C130" s="643">
        <f>'4'!K12</f>
        <v>0</v>
      </c>
    </row>
    <row r="131" spans="1:3" x14ac:dyDescent="0.25">
      <c r="A131" s="2" t="s">
        <v>83</v>
      </c>
      <c r="B131" s="509" t="str">
        <f t="shared" si="6"/>
        <v>Poreikį tenkinančių VPS priemonių skaičius</v>
      </c>
      <c r="C131" s="644">
        <f>'4'!K13</f>
        <v>0</v>
      </c>
    </row>
    <row r="132" spans="1:3" x14ac:dyDescent="0.25">
      <c r="A132" s="2" t="s">
        <v>84</v>
      </c>
      <c r="B132" s="509" t="str">
        <f t="shared" si="6"/>
        <v>Susijęs nacionalinis poreikis 1</v>
      </c>
      <c r="C132" s="645" t="str">
        <f>'4'!K14</f>
        <v>Pasirinkite</v>
      </c>
    </row>
    <row r="133" spans="1:3" x14ac:dyDescent="0.25">
      <c r="A133" s="2" t="s">
        <v>85</v>
      </c>
      <c r="B133" s="509" t="str">
        <f t="shared" si="6"/>
        <v>Susijęs nacionalinis poreikis 2</v>
      </c>
      <c r="C133" s="645" t="str">
        <f>'4'!K15</f>
        <v>Pasirinkite</v>
      </c>
    </row>
    <row r="134" spans="1:3" x14ac:dyDescent="0.25">
      <c r="A134" s="2" t="s">
        <v>86</v>
      </c>
      <c r="B134" s="509" t="str">
        <f t="shared" si="6"/>
        <v>Susijęs nacionalinis poreikis 3</v>
      </c>
      <c r="C134" s="645" t="str">
        <f>'4'!K16</f>
        <v>Pasirinkite</v>
      </c>
    </row>
    <row r="135" spans="1:3" ht="45" x14ac:dyDescent="0.25">
      <c r="A135" s="2" t="s">
        <v>87</v>
      </c>
      <c r="B135" s="509" t="str">
        <f t="shared" si="6"/>
        <v>Ar poreikis siejasi su rezultato rodikliu R.3 (skaitmeninės technologijos; pilnas rodiklio pavadinimas 6 lape)?</v>
      </c>
      <c r="C135" s="646" t="str">
        <f>'4'!K17</f>
        <v>Ne</v>
      </c>
    </row>
    <row r="136" spans="1:3" ht="30" x14ac:dyDescent="0.25">
      <c r="A136" s="2" t="s">
        <v>88</v>
      </c>
      <c r="B136" s="509" t="str">
        <f t="shared" si="6"/>
        <v>Ar poreikis siejasi su rezultato rodikliu R.37 (darbo vietos; pilnas rodiklio pavadinimas 6 lape)?</v>
      </c>
      <c r="C136" s="646" t="str">
        <f>'4'!K18</f>
        <v>Ne</v>
      </c>
    </row>
    <row r="137" spans="1:3" ht="30" x14ac:dyDescent="0.25">
      <c r="A137" s="2" t="s">
        <v>89</v>
      </c>
      <c r="B137" s="509" t="str">
        <f t="shared" si="6"/>
        <v>Poreikis siejasi su rezultato rodikliu R.39 (kaimo verslai; pilnas rodiklio pavadinimas 6 lape)</v>
      </c>
      <c r="C137" s="646" t="str">
        <f>'4'!K19</f>
        <v>Ne</v>
      </c>
    </row>
    <row r="138" spans="1:3" ht="30" x14ac:dyDescent="0.25">
      <c r="A138" s="2" t="s">
        <v>90</v>
      </c>
      <c r="B138" s="509" t="str">
        <f t="shared" si="6"/>
        <v>Poreikis siejasi su rezultato rodikliu R.41 (paslaugos ir infrastruktūra; pilnas rodiklio pavadinimas 6 lape)</v>
      </c>
      <c r="C138" s="646" t="str">
        <f>'4'!K20</f>
        <v>Ne</v>
      </c>
    </row>
    <row r="139" spans="1:3" ht="30" x14ac:dyDescent="0.25">
      <c r="A139" s="2" t="s">
        <v>91</v>
      </c>
      <c r="B139" s="509" t="str">
        <f t="shared" si="6"/>
        <v>Poreikis siejasi su rezultato rodikliu R.42 (socialinė įtrauktis; pilnas rodiklio pavadinimas 6 lape)</v>
      </c>
      <c r="C139" s="646" t="str">
        <f>'4'!K21</f>
        <v>Ne</v>
      </c>
    </row>
    <row r="140" spans="1:3" x14ac:dyDescent="0.25">
      <c r="B140" s="647"/>
      <c r="C140" s="648"/>
    </row>
    <row r="141" spans="1:3" x14ac:dyDescent="0.25">
      <c r="B141" s="649"/>
      <c r="C141" s="650" t="str">
        <f>'4'!L6</f>
        <v>9 poreikis</v>
      </c>
    </row>
    <row r="142" spans="1:3" x14ac:dyDescent="0.25">
      <c r="A142" s="2" t="s">
        <v>16</v>
      </c>
      <c r="B142" s="509" t="str">
        <f>B125</f>
        <v>Poreikis</v>
      </c>
      <c r="C142" s="642">
        <f>'4'!L7</f>
        <v>0</v>
      </c>
    </row>
    <row r="143" spans="1:3" x14ac:dyDescent="0.25">
      <c r="A143" s="2" t="s">
        <v>17</v>
      </c>
      <c r="B143" s="509" t="str">
        <f t="shared" ref="B143:B156" si="7">B126</f>
        <v>Poreikio sąsaja su stiprybėmis ir (arba) galimybėmis</v>
      </c>
      <c r="C143" s="643">
        <f>'4'!L8</f>
        <v>0</v>
      </c>
    </row>
    <row r="144" spans="1:3" x14ac:dyDescent="0.25">
      <c r="A144" s="2" t="s">
        <v>79</v>
      </c>
      <c r="B144" s="509" t="str">
        <f t="shared" si="7"/>
        <v>Poreikio sąsaja su silpnybėmis ir (arba) grėsmėmis</v>
      </c>
      <c r="C144" s="643">
        <f>'4'!L9</f>
        <v>0</v>
      </c>
    </row>
    <row r="145" spans="1:3" ht="45" x14ac:dyDescent="0.25">
      <c r="A145" s="2" t="s">
        <v>80</v>
      </c>
      <c r="B145" s="509" t="str">
        <f t="shared" si="7"/>
        <v>Poreikio sąsaja su situacijos analizės rodikliais (poreikio dydžio, problemos masto, intervencijos poreikio kiekybinis pagrindimas)</v>
      </c>
      <c r="C145" s="643">
        <f>'4'!L10</f>
        <v>0</v>
      </c>
    </row>
    <row r="146" spans="1:3" ht="30" x14ac:dyDescent="0.25">
      <c r="A146" s="2" t="s">
        <v>81</v>
      </c>
      <c r="B146" s="509" t="str">
        <f t="shared" si="7"/>
        <v>Poreikio sąsaja su aukštesnio lygmens strateginiais dokumentais</v>
      </c>
      <c r="C146" s="643">
        <f>'4'!L11</f>
        <v>0</v>
      </c>
    </row>
    <row r="147" spans="1:3" x14ac:dyDescent="0.25">
      <c r="A147" s="2" t="s">
        <v>82</v>
      </c>
      <c r="B147" s="509" t="str">
        <f t="shared" si="7"/>
        <v>Poreikio sąsaja su VVG teritorijos gyventojų nuomone</v>
      </c>
      <c r="C147" s="643">
        <f>'4'!L12</f>
        <v>0</v>
      </c>
    </row>
    <row r="148" spans="1:3" x14ac:dyDescent="0.25">
      <c r="A148" s="2" t="s">
        <v>83</v>
      </c>
      <c r="B148" s="509" t="str">
        <f t="shared" si="7"/>
        <v>Poreikį tenkinančių VPS priemonių skaičius</v>
      </c>
      <c r="C148" s="644">
        <f>'4'!L13</f>
        <v>0</v>
      </c>
    </row>
    <row r="149" spans="1:3" x14ac:dyDescent="0.25">
      <c r="A149" s="2" t="s">
        <v>84</v>
      </c>
      <c r="B149" s="509" t="str">
        <f t="shared" si="7"/>
        <v>Susijęs nacionalinis poreikis 1</v>
      </c>
      <c r="C149" s="645" t="str">
        <f>'4'!L14</f>
        <v>Pasirinkite</v>
      </c>
    </row>
    <row r="150" spans="1:3" x14ac:dyDescent="0.25">
      <c r="A150" s="2" t="s">
        <v>85</v>
      </c>
      <c r="B150" s="509" t="str">
        <f t="shared" si="7"/>
        <v>Susijęs nacionalinis poreikis 2</v>
      </c>
      <c r="C150" s="645" t="str">
        <f>'4'!L15</f>
        <v>Pasirinkite</v>
      </c>
    </row>
    <row r="151" spans="1:3" x14ac:dyDescent="0.25">
      <c r="A151" s="2" t="s">
        <v>86</v>
      </c>
      <c r="B151" s="509" t="str">
        <f t="shared" si="7"/>
        <v>Susijęs nacionalinis poreikis 3</v>
      </c>
      <c r="C151" s="645" t="str">
        <f>'4'!L16</f>
        <v>Pasirinkite</v>
      </c>
    </row>
    <row r="152" spans="1:3" ht="45" x14ac:dyDescent="0.25">
      <c r="A152" s="2" t="s">
        <v>87</v>
      </c>
      <c r="B152" s="509" t="str">
        <f t="shared" si="7"/>
        <v>Ar poreikis siejasi su rezultato rodikliu R.3 (skaitmeninės technologijos; pilnas rodiklio pavadinimas 6 lape)?</v>
      </c>
      <c r="C152" s="646" t="str">
        <f>'4'!L17</f>
        <v>Ne</v>
      </c>
    </row>
    <row r="153" spans="1:3" ht="30" x14ac:dyDescent="0.25">
      <c r="A153" s="2" t="s">
        <v>88</v>
      </c>
      <c r="B153" s="509" t="str">
        <f t="shared" si="7"/>
        <v>Ar poreikis siejasi su rezultato rodikliu R.37 (darbo vietos; pilnas rodiklio pavadinimas 6 lape)?</v>
      </c>
      <c r="C153" s="646" t="str">
        <f>'4'!L18</f>
        <v>Ne</v>
      </c>
    </row>
    <row r="154" spans="1:3" ht="30" x14ac:dyDescent="0.25">
      <c r="A154" s="2" t="s">
        <v>89</v>
      </c>
      <c r="B154" s="509" t="str">
        <f t="shared" si="7"/>
        <v>Poreikis siejasi su rezultato rodikliu R.39 (kaimo verslai; pilnas rodiklio pavadinimas 6 lape)</v>
      </c>
      <c r="C154" s="646" t="str">
        <f>'4'!L19</f>
        <v>Ne</v>
      </c>
    </row>
    <row r="155" spans="1:3" ht="30" x14ac:dyDescent="0.25">
      <c r="A155" s="2" t="s">
        <v>90</v>
      </c>
      <c r="B155" s="509" t="str">
        <f t="shared" si="7"/>
        <v>Poreikis siejasi su rezultato rodikliu R.41 (paslaugos ir infrastruktūra; pilnas rodiklio pavadinimas 6 lape)</v>
      </c>
      <c r="C155" s="646" t="str">
        <f>'4'!L20</f>
        <v>Ne</v>
      </c>
    </row>
    <row r="156" spans="1:3" ht="30" x14ac:dyDescent="0.25">
      <c r="A156" s="2" t="s">
        <v>91</v>
      </c>
      <c r="B156" s="509" t="str">
        <f t="shared" si="7"/>
        <v>Poreikis siejasi su rezultato rodikliu R.42 (socialinė įtrauktis; pilnas rodiklio pavadinimas 6 lape)</v>
      </c>
      <c r="C156" s="646" t="str">
        <f>'4'!L21</f>
        <v>Ne</v>
      </c>
    </row>
    <row r="157" spans="1:3" x14ac:dyDescent="0.25">
      <c r="B157" s="647"/>
      <c r="C157" s="648"/>
    </row>
    <row r="158" spans="1:3" x14ac:dyDescent="0.25">
      <c r="B158" s="649"/>
      <c r="C158" s="650" t="str">
        <f>'4'!M6</f>
        <v>10 poreikis</v>
      </c>
    </row>
    <row r="159" spans="1:3" x14ac:dyDescent="0.25">
      <c r="A159" s="2" t="s">
        <v>16</v>
      </c>
      <c r="B159" s="509" t="str">
        <f>B142</f>
        <v>Poreikis</v>
      </c>
      <c r="C159" s="642">
        <f>'4'!M7</f>
        <v>0</v>
      </c>
    </row>
    <row r="160" spans="1:3" x14ac:dyDescent="0.25">
      <c r="A160" s="2" t="s">
        <v>17</v>
      </c>
      <c r="B160" s="509" t="str">
        <f t="shared" ref="B160:B173" si="8">B143</f>
        <v>Poreikio sąsaja su stiprybėmis ir (arba) galimybėmis</v>
      </c>
      <c r="C160" s="643">
        <f>'4'!M8</f>
        <v>0</v>
      </c>
    </row>
    <row r="161" spans="1:3" x14ac:dyDescent="0.25">
      <c r="A161" s="2" t="s">
        <v>79</v>
      </c>
      <c r="B161" s="509" t="str">
        <f t="shared" si="8"/>
        <v>Poreikio sąsaja su silpnybėmis ir (arba) grėsmėmis</v>
      </c>
      <c r="C161" s="643">
        <f>'4'!M9</f>
        <v>0</v>
      </c>
    </row>
    <row r="162" spans="1:3" ht="45" x14ac:dyDescent="0.25">
      <c r="A162" s="2" t="s">
        <v>80</v>
      </c>
      <c r="B162" s="509" t="str">
        <f t="shared" si="8"/>
        <v>Poreikio sąsaja su situacijos analizės rodikliais (poreikio dydžio, problemos masto, intervencijos poreikio kiekybinis pagrindimas)</v>
      </c>
      <c r="C162" s="643">
        <f>'4'!M10</f>
        <v>0</v>
      </c>
    </row>
    <row r="163" spans="1:3" ht="30" x14ac:dyDescent="0.25">
      <c r="A163" s="2" t="s">
        <v>81</v>
      </c>
      <c r="B163" s="509" t="str">
        <f t="shared" si="8"/>
        <v>Poreikio sąsaja su aukštesnio lygmens strateginiais dokumentais</v>
      </c>
      <c r="C163" s="643">
        <f>'4'!M11</f>
        <v>0</v>
      </c>
    </row>
    <row r="164" spans="1:3" x14ac:dyDescent="0.25">
      <c r="A164" s="2" t="s">
        <v>82</v>
      </c>
      <c r="B164" s="509" t="str">
        <f t="shared" si="8"/>
        <v>Poreikio sąsaja su VVG teritorijos gyventojų nuomone</v>
      </c>
      <c r="C164" s="643">
        <f>'4'!M12</f>
        <v>0</v>
      </c>
    </row>
    <row r="165" spans="1:3" x14ac:dyDescent="0.25">
      <c r="A165" s="2" t="s">
        <v>83</v>
      </c>
      <c r="B165" s="509" t="str">
        <f t="shared" si="8"/>
        <v>Poreikį tenkinančių VPS priemonių skaičius</v>
      </c>
      <c r="C165" s="644">
        <f>'4'!M13</f>
        <v>0</v>
      </c>
    </row>
    <row r="166" spans="1:3" x14ac:dyDescent="0.25">
      <c r="A166" s="2" t="s">
        <v>84</v>
      </c>
      <c r="B166" s="509" t="str">
        <f t="shared" si="8"/>
        <v>Susijęs nacionalinis poreikis 1</v>
      </c>
      <c r="C166" s="645" t="str">
        <f>'4'!M14</f>
        <v>Pasirinkite</v>
      </c>
    </row>
    <row r="167" spans="1:3" x14ac:dyDescent="0.25">
      <c r="A167" s="2" t="s">
        <v>85</v>
      </c>
      <c r="B167" s="509" t="str">
        <f t="shared" si="8"/>
        <v>Susijęs nacionalinis poreikis 2</v>
      </c>
      <c r="C167" s="645" t="str">
        <f>'4'!M15</f>
        <v>Pasirinkite</v>
      </c>
    </row>
    <row r="168" spans="1:3" x14ac:dyDescent="0.25">
      <c r="A168" s="2" t="s">
        <v>86</v>
      </c>
      <c r="B168" s="509" t="str">
        <f t="shared" si="8"/>
        <v>Susijęs nacionalinis poreikis 3</v>
      </c>
      <c r="C168" s="645" t="str">
        <f>'4'!M16</f>
        <v>Pasirinkite</v>
      </c>
    </row>
    <row r="169" spans="1:3" ht="45" x14ac:dyDescent="0.25">
      <c r="A169" s="2" t="s">
        <v>87</v>
      </c>
      <c r="B169" s="509" t="str">
        <f t="shared" si="8"/>
        <v>Ar poreikis siejasi su rezultato rodikliu R.3 (skaitmeninės technologijos; pilnas rodiklio pavadinimas 6 lape)?</v>
      </c>
      <c r="C169" s="646" t="str">
        <f>'4'!M17</f>
        <v>Ne</v>
      </c>
    </row>
    <row r="170" spans="1:3" ht="30" x14ac:dyDescent="0.25">
      <c r="A170" s="2" t="s">
        <v>88</v>
      </c>
      <c r="B170" s="509" t="str">
        <f t="shared" si="8"/>
        <v>Ar poreikis siejasi su rezultato rodikliu R.37 (darbo vietos; pilnas rodiklio pavadinimas 6 lape)?</v>
      </c>
      <c r="C170" s="646" t="str">
        <f>'4'!M18</f>
        <v>Ne</v>
      </c>
    </row>
    <row r="171" spans="1:3" ht="30" x14ac:dyDescent="0.25">
      <c r="A171" s="2" t="s">
        <v>89</v>
      </c>
      <c r="B171" s="509" t="str">
        <f t="shared" si="8"/>
        <v>Poreikis siejasi su rezultato rodikliu R.39 (kaimo verslai; pilnas rodiklio pavadinimas 6 lape)</v>
      </c>
      <c r="C171" s="646" t="str">
        <f>'4'!M19</f>
        <v>Ne</v>
      </c>
    </row>
    <row r="172" spans="1:3" ht="30" x14ac:dyDescent="0.25">
      <c r="A172" s="2" t="s">
        <v>90</v>
      </c>
      <c r="B172" s="509" t="str">
        <f t="shared" si="8"/>
        <v>Poreikis siejasi su rezultato rodikliu R.41 (paslaugos ir infrastruktūra; pilnas rodiklio pavadinimas 6 lape)</v>
      </c>
      <c r="C172" s="646" t="str">
        <f>'4'!M20</f>
        <v>Ne</v>
      </c>
    </row>
    <row r="173" spans="1:3" ht="30" x14ac:dyDescent="0.25">
      <c r="A173" s="2" t="s">
        <v>91</v>
      </c>
      <c r="B173" s="509" t="str">
        <f t="shared" si="8"/>
        <v>Poreikis siejasi su rezultato rodikliu R.42 (socialinė įtrauktis; pilnas rodiklio pavadinimas 6 lape)</v>
      </c>
      <c r="C173" s="646" t="str">
        <f>'4'!M21</f>
        <v>Ne</v>
      </c>
    </row>
    <row r="174" spans="1:3" x14ac:dyDescent="0.25">
      <c r="B174" s="647"/>
      <c r="C174" s="648"/>
    </row>
    <row r="175" spans="1:3" x14ac:dyDescent="0.25">
      <c r="B175" s="649"/>
      <c r="C175" s="650" t="str">
        <f>'4'!N6</f>
        <v>11 poreikis</v>
      </c>
    </row>
    <row r="176" spans="1:3" x14ac:dyDescent="0.25">
      <c r="A176" s="2" t="s">
        <v>16</v>
      </c>
      <c r="B176" s="509" t="str">
        <f>B159</f>
        <v>Poreikis</v>
      </c>
      <c r="C176" s="642">
        <f>'4'!N7</f>
        <v>0</v>
      </c>
    </row>
    <row r="177" spans="1:3" x14ac:dyDescent="0.25">
      <c r="A177" s="2" t="s">
        <v>17</v>
      </c>
      <c r="B177" s="509" t="str">
        <f t="shared" ref="B177:B190" si="9">B160</f>
        <v>Poreikio sąsaja su stiprybėmis ir (arba) galimybėmis</v>
      </c>
      <c r="C177" s="643">
        <f>'4'!N8</f>
        <v>0</v>
      </c>
    </row>
    <row r="178" spans="1:3" x14ac:dyDescent="0.25">
      <c r="A178" s="2" t="s">
        <v>79</v>
      </c>
      <c r="B178" s="509" t="str">
        <f t="shared" si="9"/>
        <v>Poreikio sąsaja su silpnybėmis ir (arba) grėsmėmis</v>
      </c>
      <c r="C178" s="643">
        <f>'4'!N9</f>
        <v>0</v>
      </c>
    </row>
    <row r="179" spans="1:3" ht="45" x14ac:dyDescent="0.25">
      <c r="A179" s="2" t="s">
        <v>80</v>
      </c>
      <c r="B179" s="509" t="str">
        <f t="shared" si="9"/>
        <v>Poreikio sąsaja su situacijos analizės rodikliais (poreikio dydžio, problemos masto, intervencijos poreikio kiekybinis pagrindimas)</v>
      </c>
      <c r="C179" s="643">
        <f>'4'!N10</f>
        <v>0</v>
      </c>
    </row>
    <row r="180" spans="1:3" ht="30" x14ac:dyDescent="0.25">
      <c r="A180" s="2" t="s">
        <v>81</v>
      </c>
      <c r="B180" s="509" t="str">
        <f t="shared" si="9"/>
        <v>Poreikio sąsaja su aukštesnio lygmens strateginiais dokumentais</v>
      </c>
      <c r="C180" s="643">
        <f>'4'!N11</f>
        <v>0</v>
      </c>
    </row>
    <row r="181" spans="1:3" x14ac:dyDescent="0.25">
      <c r="A181" s="2" t="s">
        <v>82</v>
      </c>
      <c r="B181" s="509" t="str">
        <f t="shared" si="9"/>
        <v>Poreikio sąsaja su VVG teritorijos gyventojų nuomone</v>
      </c>
      <c r="C181" s="643">
        <f>'4'!N12</f>
        <v>0</v>
      </c>
    </row>
    <row r="182" spans="1:3" x14ac:dyDescent="0.25">
      <c r="A182" s="2" t="s">
        <v>83</v>
      </c>
      <c r="B182" s="509" t="str">
        <f t="shared" si="9"/>
        <v>Poreikį tenkinančių VPS priemonių skaičius</v>
      </c>
      <c r="C182" s="644">
        <f>'4'!N13</f>
        <v>0</v>
      </c>
    </row>
    <row r="183" spans="1:3" x14ac:dyDescent="0.25">
      <c r="A183" s="2" t="s">
        <v>84</v>
      </c>
      <c r="B183" s="509" t="str">
        <f t="shared" si="9"/>
        <v>Susijęs nacionalinis poreikis 1</v>
      </c>
      <c r="C183" s="645" t="str">
        <f>'4'!N14</f>
        <v>Pasirinkite</v>
      </c>
    </row>
    <row r="184" spans="1:3" x14ac:dyDescent="0.25">
      <c r="A184" s="2" t="s">
        <v>85</v>
      </c>
      <c r="B184" s="509" t="str">
        <f t="shared" si="9"/>
        <v>Susijęs nacionalinis poreikis 2</v>
      </c>
      <c r="C184" s="645" t="str">
        <f>'4'!N15</f>
        <v>Pasirinkite</v>
      </c>
    </row>
    <row r="185" spans="1:3" x14ac:dyDescent="0.25">
      <c r="A185" s="2" t="s">
        <v>86</v>
      </c>
      <c r="B185" s="509" t="str">
        <f t="shared" si="9"/>
        <v>Susijęs nacionalinis poreikis 3</v>
      </c>
      <c r="C185" s="645" t="str">
        <f>'4'!N16</f>
        <v>Pasirinkite</v>
      </c>
    </row>
    <row r="186" spans="1:3" ht="45" x14ac:dyDescent="0.25">
      <c r="A186" s="2" t="s">
        <v>87</v>
      </c>
      <c r="B186" s="509" t="str">
        <f t="shared" si="9"/>
        <v>Ar poreikis siejasi su rezultato rodikliu R.3 (skaitmeninės technologijos; pilnas rodiklio pavadinimas 6 lape)?</v>
      </c>
      <c r="C186" s="646" t="str">
        <f>'4'!N17</f>
        <v>Ne</v>
      </c>
    </row>
    <row r="187" spans="1:3" ht="30" x14ac:dyDescent="0.25">
      <c r="A187" s="2" t="s">
        <v>88</v>
      </c>
      <c r="B187" s="509" t="str">
        <f t="shared" si="9"/>
        <v>Ar poreikis siejasi su rezultato rodikliu R.37 (darbo vietos; pilnas rodiklio pavadinimas 6 lape)?</v>
      </c>
      <c r="C187" s="646" t="str">
        <f>'4'!N18</f>
        <v>Ne</v>
      </c>
    </row>
    <row r="188" spans="1:3" ht="30" x14ac:dyDescent="0.25">
      <c r="A188" s="2" t="s">
        <v>89</v>
      </c>
      <c r="B188" s="509" t="str">
        <f t="shared" si="9"/>
        <v>Poreikis siejasi su rezultato rodikliu R.39 (kaimo verslai; pilnas rodiklio pavadinimas 6 lape)</v>
      </c>
      <c r="C188" s="646" t="str">
        <f>'4'!N19</f>
        <v>Ne</v>
      </c>
    </row>
    <row r="189" spans="1:3" ht="30" x14ac:dyDescent="0.25">
      <c r="A189" s="2" t="s">
        <v>90</v>
      </c>
      <c r="B189" s="509" t="str">
        <f t="shared" si="9"/>
        <v>Poreikis siejasi su rezultato rodikliu R.41 (paslaugos ir infrastruktūra; pilnas rodiklio pavadinimas 6 lape)</v>
      </c>
      <c r="C189" s="646" t="str">
        <f>'4'!N20</f>
        <v>Ne</v>
      </c>
    </row>
    <row r="190" spans="1:3" ht="30" x14ac:dyDescent="0.25">
      <c r="A190" s="2" t="s">
        <v>91</v>
      </c>
      <c r="B190" s="509" t="str">
        <f t="shared" si="9"/>
        <v>Poreikis siejasi su rezultato rodikliu R.42 (socialinė įtrauktis; pilnas rodiklio pavadinimas 6 lape)</v>
      </c>
      <c r="C190" s="646" t="str">
        <f>'4'!N21</f>
        <v>Ne</v>
      </c>
    </row>
    <row r="191" spans="1:3" x14ac:dyDescent="0.25">
      <c r="B191" s="647"/>
      <c r="C191" s="648"/>
    </row>
    <row r="192" spans="1:3" x14ac:dyDescent="0.25">
      <c r="B192" s="649"/>
      <c r="C192" s="650" t="str">
        <f>'4'!O6</f>
        <v>12 poreikis</v>
      </c>
    </row>
    <row r="193" spans="1:3" x14ac:dyDescent="0.25">
      <c r="A193" s="2" t="s">
        <v>16</v>
      </c>
      <c r="B193" s="509" t="str">
        <f>B176</f>
        <v>Poreikis</v>
      </c>
      <c r="C193" s="642">
        <f>'4'!O7</f>
        <v>0</v>
      </c>
    </row>
    <row r="194" spans="1:3" x14ac:dyDescent="0.25">
      <c r="A194" s="2" t="s">
        <v>17</v>
      </c>
      <c r="B194" s="509" t="str">
        <f t="shared" ref="B194:B207" si="10">B177</f>
        <v>Poreikio sąsaja su stiprybėmis ir (arba) galimybėmis</v>
      </c>
      <c r="C194" s="643">
        <f>'4'!O8</f>
        <v>0</v>
      </c>
    </row>
    <row r="195" spans="1:3" x14ac:dyDescent="0.25">
      <c r="A195" s="2" t="s">
        <v>79</v>
      </c>
      <c r="B195" s="509" t="str">
        <f t="shared" si="10"/>
        <v>Poreikio sąsaja su silpnybėmis ir (arba) grėsmėmis</v>
      </c>
      <c r="C195" s="643">
        <f>'4'!O9</f>
        <v>0</v>
      </c>
    </row>
    <row r="196" spans="1:3" ht="45" x14ac:dyDescent="0.25">
      <c r="A196" s="2" t="s">
        <v>80</v>
      </c>
      <c r="B196" s="509" t="str">
        <f t="shared" si="10"/>
        <v>Poreikio sąsaja su situacijos analizės rodikliais (poreikio dydžio, problemos masto, intervencijos poreikio kiekybinis pagrindimas)</v>
      </c>
      <c r="C196" s="643">
        <f>'4'!O10</f>
        <v>0</v>
      </c>
    </row>
    <row r="197" spans="1:3" ht="30" x14ac:dyDescent="0.25">
      <c r="A197" s="2" t="s">
        <v>81</v>
      </c>
      <c r="B197" s="509" t="str">
        <f t="shared" si="10"/>
        <v>Poreikio sąsaja su aukštesnio lygmens strateginiais dokumentais</v>
      </c>
      <c r="C197" s="643">
        <f>'4'!O11</f>
        <v>0</v>
      </c>
    </row>
    <row r="198" spans="1:3" x14ac:dyDescent="0.25">
      <c r="A198" s="2" t="s">
        <v>82</v>
      </c>
      <c r="B198" s="509" t="str">
        <f t="shared" si="10"/>
        <v>Poreikio sąsaja su VVG teritorijos gyventojų nuomone</v>
      </c>
      <c r="C198" s="643">
        <f>'4'!O12</f>
        <v>0</v>
      </c>
    </row>
    <row r="199" spans="1:3" x14ac:dyDescent="0.25">
      <c r="A199" s="2" t="s">
        <v>83</v>
      </c>
      <c r="B199" s="509" t="str">
        <f t="shared" si="10"/>
        <v>Poreikį tenkinančių VPS priemonių skaičius</v>
      </c>
      <c r="C199" s="644">
        <f>'4'!O13</f>
        <v>0</v>
      </c>
    </row>
    <row r="200" spans="1:3" x14ac:dyDescent="0.25">
      <c r="A200" s="2" t="s">
        <v>84</v>
      </c>
      <c r="B200" s="509" t="str">
        <f t="shared" si="10"/>
        <v>Susijęs nacionalinis poreikis 1</v>
      </c>
      <c r="C200" s="645" t="str">
        <f>'4'!O14</f>
        <v>Pasirinkite</v>
      </c>
    </row>
    <row r="201" spans="1:3" x14ac:dyDescent="0.25">
      <c r="A201" s="2" t="s">
        <v>85</v>
      </c>
      <c r="B201" s="509" t="str">
        <f t="shared" si="10"/>
        <v>Susijęs nacionalinis poreikis 2</v>
      </c>
      <c r="C201" s="645" t="str">
        <f>'4'!O15</f>
        <v>Pasirinkite</v>
      </c>
    </row>
    <row r="202" spans="1:3" x14ac:dyDescent="0.25">
      <c r="A202" s="2" t="s">
        <v>86</v>
      </c>
      <c r="B202" s="509" t="str">
        <f t="shared" si="10"/>
        <v>Susijęs nacionalinis poreikis 3</v>
      </c>
      <c r="C202" s="645" t="str">
        <f>'4'!O16</f>
        <v>Pasirinkite</v>
      </c>
    </row>
    <row r="203" spans="1:3" ht="45" x14ac:dyDescent="0.25">
      <c r="A203" s="2" t="s">
        <v>87</v>
      </c>
      <c r="B203" s="509" t="str">
        <f t="shared" si="10"/>
        <v>Ar poreikis siejasi su rezultato rodikliu R.3 (skaitmeninės technologijos; pilnas rodiklio pavadinimas 6 lape)?</v>
      </c>
      <c r="C203" s="646" t="str">
        <f>'4'!O17</f>
        <v>Ne</v>
      </c>
    </row>
    <row r="204" spans="1:3" ht="30" x14ac:dyDescent="0.25">
      <c r="A204" s="2" t="s">
        <v>88</v>
      </c>
      <c r="B204" s="509" t="str">
        <f t="shared" si="10"/>
        <v>Ar poreikis siejasi su rezultato rodikliu R.37 (darbo vietos; pilnas rodiklio pavadinimas 6 lape)?</v>
      </c>
      <c r="C204" s="646" t="str">
        <f>'4'!O18</f>
        <v>Ne</v>
      </c>
    </row>
    <row r="205" spans="1:3" ht="30" x14ac:dyDescent="0.25">
      <c r="A205" s="2" t="s">
        <v>89</v>
      </c>
      <c r="B205" s="509" t="str">
        <f t="shared" si="10"/>
        <v>Poreikis siejasi su rezultato rodikliu R.39 (kaimo verslai; pilnas rodiklio pavadinimas 6 lape)</v>
      </c>
      <c r="C205" s="646" t="str">
        <f>'4'!O19</f>
        <v>Ne</v>
      </c>
    </row>
    <row r="206" spans="1:3" ht="30" x14ac:dyDescent="0.25">
      <c r="A206" s="2" t="s">
        <v>90</v>
      </c>
      <c r="B206" s="509" t="str">
        <f t="shared" si="10"/>
        <v>Poreikis siejasi su rezultato rodikliu R.41 (paslaugos ir infrastruktūra; pilnas rodiklio pavadinimas 6 lape)</v>
      </c>
      <c r="C206" s="646" t="str">
        <f>'4'!O20</f>
        <v>Ne</v>
      </c>
    </row>
    <row r="207" spans="1:3" ht="30" x14ac:dyDescent="0.25">
      <c r="A207" s="2" t="s">
        <v>91</v>
      </c>
      <c r="B207" s="509" t="str">
        <f t="shared" si="10"/>
        <v>Poreikis siejasi su rezultato rodikliu R.42 (socialinė įtrauktis; pilnas rodiklio pavadinimas 6 lape)</v>
      </c>
      <c r="C207" s="646" t="str">
        <f>'4'!O21</f>
        <v>Ne</v>
      </c>
    </row>
    <row r="208" spans="1:3" x14ac:dyDescent="0.25">
      <c r="B208" s="647"/>
      <c r="C208" s="648"/>
    </row>
    <row r="209" spans="1:3" x14ac:dyDescent="0.25">
      <c r="B209" s="649"/>
      <c r="C209" s="650" t="str">
        <f>'4'!P6</f>
        <v>13 poreikis</v>
      </c>
    </row>
    <row r="210" spans="1:3" x14ac:dyDescent="0.25">
      <c r="A210" s="2" t="s">
        <v>16</v>
      </c>
      <c r="B210" s="509" t="str">
        <f>B193</f>
        <v>Poreikis</v>
      </c>
      <c r="C210" s="642">
        <f>'4'!P7</f>
        <v>0</v>
      </c>
    </row>
    <row r="211" spans="1:3" x14ac:dyDescent="0.25">
      <c r="A211" s="2" t="s">
        <v>17</v>
      </c>
      <c r="B211" s="509" t="str">
        <f t="shared" ref="B211:B224" si="11">B194</f>
        <v>Poreikio sąsaja su stiprybėmis ir (arba) galimybėmis</v>
      </c>
      <c r="C211" s="643">
        <f>'4'!P8</f>
        <v>0</v>
      </c>
    </row>
    <row r="212" spans="1:3" x14ac:dyDescent="0.25">
      <c r="A212" s="2" t="s">
        <v>79</v>
      </c>
      <c r="B212" s="509" t="str">
        <f t="shared" si="11"/>
        <v>Poreikio sąsaja su silpnybėmis ir (arba) grėsmėmis</v>
      </c>
      <c r="C212" s="643">
        <f>'4'!P9</f>
        <v>0</v>
      </c>
    </row>
    <row r="213" spans="1:3" ht="45" x14ac:dyDescent="0.25">
      <c r="A213" s="2" t="s">
        <v>80</v>
      </c>
      <c r="B213" s="509" t="str">
        <f t="shared" si="11"/>
        <v>Poreikio sąsaja su situacijos analizės rodikliais (poreikio dydžio, problemos masto, intervencijos poreikio kiekybinis pagrindimas)</v>
      </c>
      <c r="C213" s="643">
        <f>'4'!P10</f>
        <v>0</v>
      </c>
    </row>
    <row r="214" spans="1:3" ht="30" x14ac:dyDescent="0.25">
      <c r="A214" s="2" t="s">
        <v>81</v>
      </c>
      <c r="B214" s="509" t="str">
        <f t="shared" si="11"/>
        <v>Poreikio sąsaja su aukštesnio lygmens strateginiais dokumentais</v>
      </c>
      <c r="C214" s="643">
        <f>'4'!P11</f>
        <v>0</v>
      </c>
    </row>
    <row r="215" spans="1:3" x14ac:dyDescent="0.25">
      <c r="A215" s="2" t="s">
        <v>82</v>
      </c>
      <c r="B215" s="509" t="str">
        <f t="shared" si="11"/>
        <v>Poreikio sąsaja su VVG teritorijos gyventojų nuomone</v>
      </c>
      <c r="C215" s="643">
        <f>'4'!P12</f>
        <v>0</v>
      </c>
    </row>
    <row r="216" spans="1:3" x14ac:dyDescent="0.25">
      <c r="A216" s="2" t="s">
        <v>83</v>
      </c>
      <c r="B216" s="509" t="str">
        <f t="shared" si="11"/>
        <v>Poreikį tenkinančių VPS priemonių skaičius</v>
      </c>
      <c r="C216" s="644">
        <f>'4'!P13</f>
        <v>0</v>
      </c>
    </row>
    <row r="217" spans="1:3" x14ac:dyDescent="0.25">
      <c r="A217" s="2" t="s">
        <v>84</v>
      </c>
      <c r="B217" s="509" t="str">
        <f t="shared" si="11"/>
        <v>Susijęs nacionalinis poreikis 1</v>
      </c>
      <c r="C217" s="645" t="str">
        <f>'4'!P14</f>
        <v>Pasirinkite</v>
      </c>
    </row>
    <row r="218" spans="1:3" x14ac:dyDescent="0.25">
      <c r="A218" s="2" t="s">
        <v>85</v>
      </c>
      <c r="B218" s="509" t="str">
        <f t="shared" si="11"/>
        <v>Susijęs nacionalinis poreikis 2</v>
      </c>
      <c r="C218" s="645" t="str">
        <f>'4'!P15</f>
        <v>Pasirinkite</v>
      </c>
    </row>
    <row r="219" spans="1:3" x14ac:dyDescent="0.25">
      <c r="A219" s="2" t="s">
        <v>86</v>
      </c>
      <c r="B219" s="509" t="str">
        <f t="shared" si="11"/>
        <v>Susijęs nacionalinis poreikis 3</v>
      </c>
      <c r="C219" s="645" t="str">
        <f>'4'!P16</f>
        <v>Pasirinkite</v>
      </c>
    </row>
    <row r="220" spans="1:3" ht="45" x14ac:dyDescent="0.25">
      <c r="A220" s="2" t="s">
        <v>87</v>
      </c>
      <c r="B220" s="509" t="str">
        <f t="shared" si="11"/>
        <v>Ar poreikis siejasi su rezultato rodikliu R.3 (skaitmeninės technologijos; pilnas rodiklio pavadinimas 6 lape)?</v>
      </c>
      <c r="C220" s="646" t="str">
        <f>'4'!P17</f>
        <v>Ne</v>
      </c>
    </row>
    <row r="221" spans="1:3" ht="30" x14ac:dyDescent="0.25">
      <c r="A221" s="2" t="s">
        <v>88</v>
      </c>
      <c r="B221" s="509" t="str">
        <f t="shared" si="11"/>
        <v>Ar poreikis siejasi su rezultato rodikliu R.37 (darbo vietos; pilnas rodiklio pavadinimas 6 lape)?</v>
      </c>
      <c r="C221" s="646" t="str">
        <f>'4'!P18</f>
        <v>Ne</v>
      </c>
    </row>
    <row r="222" spans="1:3" ht="30" x14ac:dyDescent="0.25">
      <c r="A222" s="2" t="s">
        <v>89</v>
      </c>
      <c r="B222" s="509" t="str">
        <f t="shared" si="11"/>
        <v>Poreikis siejasi su rezultato rodikliu R.39 (kaimo verslai; pilnas rodiklio pavadinimas 6 lape)</v>
      </c>
      <c r="C222" s="646" t="str">
        <f>'4'!P19</f>
        <v>Ne</v>
      </c>
    </row>
    <row r="223" spans="1:3" ht="30" x14ac:dyDescent="0.25">
      <c r="A223" s="2" t="s">
        <v>90</v>
      </c>
      <c r="B223" s="509" t="str">
        <f t="shared" si="11"/>
        <v>Poreikis siejasi su rezultato rodikliu R.41 (paslaugos ir infrastruktūra; pilnas rodiklio pavadinimas 6 lape)</v>
      </c>
      <c r="C223" s="646" t="str">
        <f>'4'!P20</f>
        <v>Ne</v>
      </c>
    </row>
    <row r="224" spans="1:3" ht="30" x14ac:dyDescent="0.25">
      <c r="A224" s="2" t="s">
        <v>91</v>
      </c>
      <c r="B224" s="509" t="str">
        <f t="shared" si="11"/>
        <v>Poreikis siejasi su rezultato rodikliu R.42 (socialinė įtrauktis; pilnas rodiklio pavadinimas 6 lape)</v>
      </c>
      <c r="C224" s="646" t="str">
        <f>'4'!P21</f>
        <v>Ne</v>
      </c>
    </row>
    <row r="225" spans="1:3" x14ac:dyDescent="0.25">
      <c r="B225" s="647"/>
      <c r="C225" s="648"/>
    </row>
    <row r="226" spans="1:3" x14ac:dyDescent="0.25">
      <c r="B226" s="649"/>
      <c r="C226" s="650" t="str">
        <f>'4'!Q6</f>
        <v>14 poreikis</v>
      </c>
    </row>
    <row r="227" spans="1:3" x14ac:dyDescent="0.25">
      <c r="A227" s="2" t="s">
        <v>16</v>
      </c>
      <c r="B227" s="509" t="str">
        <f>B210</f>
        <v>Poreikis</v>
      </c>
      <c r="C227" s="642">
        <f>'4'!Q7</f>
        <v>0</v>
      </c>
    </row>
    <row r="228" spans="1:3" x14ac:dyDescent="0.25">
      <c r="A228" s="2" t="s">
        <v>17</v>
      </c>
      <c r="B228" s="509" t="str">
        <f t="shared" ref="B228:B241" si="12">B211</f>
        <v>Poreikio sąsaja su stiprybėmis ir (arba) galimybėmis</v>
      </c>
      <c r="C228" s="643">
        <f>'4'!Q8</f>
        <v>0</v>
      </c>
    </row>
    <row r="229" spans="1:3" x14ac:dyDescent="0.25">
      <c r="A229" s="2" t="s">
        <v>79</v>
      </c>
      <c r="B229" s="509" t="str">
        <f t="shared" si="12"/>
        <v>Poreikio sąsaja su silpnybėmis ir (arba) grėsmėmis</v>
      </c>
      <c r="C229" s="643">
        <f>'4'!Q9</f>
        <v>0</v>
      </c>
    </row>
    <row r="230" spans="1:3" ht="45" x14ac:dyDescent="0.25">
      <c r="A230" s="2" t="s">
        <v>80</v>
      </c>
      <c r="B230" s="509" t="str">
        <f t="shared" si="12"/>
        <v>Poreikio sąsaja su situacijos analizės rodikliais (poreikio dydžio, problemos masto, intervencijos poreikio kiekybinis pagrindimas)</v>
      </c>
      <c r="C230" s="643">
        <f>'4'!Q10</f>
        <v>0</v>
      </c>
    </row>
    <row r="231" spans="1:3" ht="30" x14ac:dyDescent="0.25">
      <c r="A231" s="2" t="s">
        <v>81</v>
      </c>
      <c r="B231" s="509" t="str">
        <f t="shared" si="12"/>
        <v>Poreikio sąsaja su aukštesnio lygmens strateginiais dokumentais</v>
      </c>
      <c r="C231" s="643">
        <f>'4'!Q11</f>
        <v>0</v>
      </c>
    </row>
    <row r="232" spans="1:3" x14ac:dyDescent="0.25">
      <c r="A232" s="2" t="s">
        <v>82</v>
      </c>
      <c r="B232" s="509" t="str">
        <f t="shared" si="12"/>
        <v>Poreikio sąsaja su VVG teritorijos gyventojų nuomone</v>
      </c>
      <c r="C232" s="643">
        <f>'4'!Q12</f>
        <v>0</v>
      </c>
    </row>
    <row r="233" spans="1:3" x14ac:dyDescent="0.25">
      <c r="A233" s="2" t="s">
        <v>83</v>
      </c>
      <c r="B233" s="509" t="str">
        <f t="shared" si="12"/>
        <v>Poreikį tenkinančių VPS priemonių skaičius</v>
      </c>
      <c r="C233" s="644">
        <f>'4'!Q13</f>
        <v>0</v>
      </c>
    </row>
    <row r="234" spans="1:3" x14ac:dyDescent="0.25">
      <c r="A234" s="2" t="s">
        <v>84</v>
      </c>
      <c r="B234" s="509" t="str">
        <f t="shared" si="12"/>
        <v>Susijęs nacionalinis poreikis 1</v>
      </c>
      <c r="C234" s="645" t="str">
        <f>'4'!Q14</f>
        <v>Pasirinkite</v>
      </c>
    </row>
    <row r="235" spans="1:3" x14ac:dyDescent="0.25">
      <c r="A235" s="2" t="s">
        <v>85</v>
      </c>
      <c r="B235" s="509" t="str">
        <f t="shared" si="12"/>
        <v>Susijęs nacionalinis poreikis 2</v>
      </c>
      <c r="C235" s="645" t="str">
        <f>'4'!Q15</f>
        <v>Pasirinkite</v>
      </c>
    </row>
    <row r="236" spans="1:3" x14ac:dyDescent="0.25">
      <c r="A236" s="2" t="s">
        <v>86</v>
      </c>
      <c r="B236" s="509" t="str">
        <f t="shared" si="12"/>
        <v>Susijęs nacionalinis poreikis 3</v>
      </c>
      <c r="C236" s="645" t="str">
        <f>'4'!Q16</f>
        <v>Pasirinkite</v>
      </c>
    </row>
    <row r="237" spans="1:3" ht="45" x14ac:dyDescent="0.25">
      <c r="A237" s="2" t="s">
        <v>87</v>
      </c>
      <c r="B237" s="509" t="str">
        <f t="shared" si="12"/>
        <v>Ar poreikis siejasi su rezultato rodikliu R.3 (skaitmeninės technologijos; pilnas rodiklio pavadinimas 6 lape)?</v>
      </c>
      <c r="C237" s="646" t="str">
        <f>'4'!Q17</f>
        <v>Ne</v>
      </c>
    </row>
    <row r="238" spans="1:3" ht="30" x14ac:dyDescent="0.25">
      <c r="A238" s="2" t="s">
        <v>88</v>
      </c>
      <c r="B238" s="509" t="str">
        <f t="shared" si="12"/>
        <v>Ar poreikis siejasi su rezultato rodikliu R.37 (darbo vietos; pilnas rodiklio pavadinimas 6 lape)?</v>
      </c>
      <c r="C238" s="646" t="str">
        <f>'4'!Q18</f>
        <v>Ne</v>
      </c>
    </row>
    <row r="239" spans="1:3" ht="30" x14ac:dyDescent="0.25">
      <c r="A239" s="2" t="s">
        <v>89</v>
      </c>
      <c r="B239" s="509" t="str">
        <f t="shared" si="12"/>
        <v>Poreikis siejasi su rezultato rodikliu R.39 (kaimo verslai; pilnas rodiklio pavadinimas 6 lape)</v>
      </c>
      <c r="C239" s="646" t="str">
        <f>'4'!Q19</f>
        <v>Ne</v>
      </c>
    </row>
    <row r="240" spans="1:3" ht="30" x14ac:dyDescent="0.25">
      <c r="A240" s="2" t="s">
        <v>90</v>
      </c>
      <c r="B240" s="509" t="str">
        <f t="shared" si="12"/>
        <v>Poreikis siejasi su rezultato rodikliu R.41 (paslaugos ir infrastruktūra; pilnas rodiklio pavadinimas 6 lape)</v>
      </c>
      <c r="C240" s="646" t="str">
        <f>'4'!Q20</f>
        <v>Ne</v>
      </c>
    </row>
    <row r="241" spans="1:3" ht="30" x14ac:dyDescent="0.25">
      <c r="A241" s="2" t="s">
        <v>91</v>
      </c>
      <c r="B241" s="509" t="str">
        <f t="shared" si="12"/>
        <v>Poreikis siejasi su rezultato rodikliu R.42 (socialinė įtrauktis; pilnas rodiklio pavadinimas 6 lape)</v>
      </c>
      <c r="C241" s="646" t="str">
        <f>'4'!Q21</f>
        <v>Ne</v>
      </c>
    </row>
    <row r="242" spans="1:3" x14ac:dyDescent="0.25">
      <c r="B242" s="647"/>
      <c r="C242" s="648"/>
    </row>
    <row r="243" spans="1:3" x14ac:dyDescent="0.25">
      <c r="B243" s="649"/>
      <c r="C243" s="650" t="str">
        <f>'4'!R6</f>
        <v>15 poreikis</v>
      </c>
    </row>
    <row r="244" spans="1:3" x14ac:dyDescent="0.25">
      <c r="A244" s="2" t="s">
        <v>16</v>
      </c>
      <c r="B244" s="509" t="str">
        <f>B227</f>
        <v>Poreikis</v>
      </c>
      <c r="C244" s="642">
        <f>'4'!R7</f>
        <v>0</v>
      </c>
    </row>
    <row r="245" spans="1:3" x14ac:dyDescent="0.25">
      <c r="A245" s="2" t="s">
        <v>17</v>
      </c>
      <c r="B245" s="509" t="str">
        <f t="shared" ref="B245:B258" si="13">B228</f>
        <v>Poreikio sąsaja su stiprybėmis ir (arba) galimybėmis</v>
      </c>
      <c r="C245" s="643">
        <f>'4'!R8</f>
        <v>0</v>
      </c>
    </row>
    <row r="246" spans="1:3" x14ac:dyDescent="0.25">
      <c r="A246" s="2" t="s">
        <v>79</v>
      </c>
      <c r="B246" s="509" t="str">
        <f t="shared" si="13"/>
        <v>Poreikio sąsaja su silpnybėmis ir (arba) grėsmėmis</v>
      </c>
      <c r="C246" s="643">
        <f>'4'!R9</f>
        <v>0</v>
      </c>
    </row>
    <row r="247" spans="1:3" ht="45" x14ac:dyDescent="0.25">
      <c r="A247" s="2" t="s">
        <v>80</v>
      </c>
      <c r="B247" s="509" t="str">
        <f t="shared" si="13"/>
        <v>Poreikio sąsaja su situacijos analizės rodikliais (poreikio dydžio, problemos masto, intervencijos poreikio kiekybinis pagrindimas)</v>
      </c>
      <c r="C247" s="643">
        <f>'4'!R10</f>
        <v>0</v>
      </c>
    </row>
    <row r="248" spans="1:3" ht="30" x14ac:dyDescent="0.25">
      <c r="A248" s="2" t="s">
        <v>81</v>
      </c>
      <c r="B248" s="509" t="str">
        <f t="shared" si="13"/>
        <v>Poreikio sąsaja su aukštesnio lygmens strateginiais dokumentais</v>
      </c>
      <c r="C248" s="643">
        <f>'4'!R11</f>
        <v>0</v>
      </c>
    </row>
    <row r="249" spans="1:3" x14ac:dyDescent="0.25">
      <c r="A249" s="2" t="s">
        <v>82</v>
      </c>
      <c r="B249" s="509" t="str">
        <f t="shared" si="13"/>
        <v>Poreikio sąsaja su VVG teritorijos gyventojų nuomone</v>
      </c>
      <c r="C249" s="643">
        <f>'4'!R12</f>
        <v>0</v>
      </c>
    </row>
    <row r="250" spans="1:3" x14ac:dyDescent="0.25">
      <c r="A250" s="2" t="s">
        <v>83</v>
      </c>
      <c r="B250" s="509" t="str">
        <f t="shared" si="13"/>
        <v>Poreikį tenkinančių VPS priemonių skaičius</v>
      </c>
      <c r="C250" s="644">
        <f>'4'!R13</f>
        <v>0</v>
      </c>
    </row>
    <row r="251" spans="1:3" x14ac:dyDescent="0.25">
      <c r="A251" s="2" t="s">
        <v>84</v>
      </c>
      <c r="B251" s="509" t="str">
        <f t="shared" si="13"/>
        <v>Susijęs nacionalinis poreikis 1</v>
      </c>
      <c r="C251" s="645" t="str">
        <f>'4'!R14</f>
        <v>Pasirinkite</v>
      </c>
    </row>
    <row r="252" spans="1:3" x14ac:dyDescent="0.25">
      <c r="A252" s="2" t="s">
        <v>85</v>
      </c>
      <c r="B252" s="509" t="str">
        <f t="shared" si="13"/>
        <v>Susijęs nacionalinis poreikis 2</v>
      </c>
      <c r="C252" s="645" t="str">
        <f>'4'!R15</f>
        <v>Pasirinkite</v>
      </c>
    </row>
    <row r="253" spans="1:3" x14ac:dyDescent="0.25">
      <c r="A253" s="2" t="s">
        <v>86</v>
      </c>
      <c r="B253" s="509" t="str">
        <f t="shared" si="13"/>
        <v>Susijęs nacionalinis poreikis 3</v>
      </c>
      <c r="C253" s="645" t="str">
        <f>'4'!R16</f>
        <v>Pasirinkite</v>
      </c>
    </row>
    <row r="254" spans="1:3" ht="45" x14ac:dyDescent="0.25">
      <c r="A254" s="2" t="s">
        <v>87</v>
      </c>
      <c r="B254" s="509" t="str">
        <f t="shared" si="13"/>
        <v>Ar poreikis siejasi su rezultato rodikliu R.3 (skaitmeninės technologijos; pilnas rodiklio pavadinimas 6 lape)?</v>
      </c>
      <c r="C254" s="646" t="str">
        <f>'4'!R17</f>
        <v>Ne</v>
      </c>
    </row>
    <row r="255" spans="1:3" ht="30" x14ac:dyDescent="0.25">
      <c r="A255" s="2" t="s">
        <v>88</v>
      </c>
      <c r="B255" s="509" t="str">
        <f t="shared" si="13"/>
        <v>Ar poreikis siejasi su rezultato rodikliu R.37 (darbo vietos; pilnas rodiklio pavadinimas 6 lape)?</v>
      </c>
      <c r="C255" s="646" t="str">
        <f>'4'!R18</f>
        <v>Ne</v>
      </c>
    </row>
    <row r="256" spans="1:3" ht="30" x14ac:dyDescent="0.25">
      <c r="A256" s="2" t="s">
        <v>89</v>
      </c>
      <c r="B256" s="509" t="str">
        <f t="shared" si="13"/>
        <v>Poreikis siejasi su rezultato rodikliu R.39 (kaimo verslai; pilnas rodiklio pavadinimas 6 lape)</v>
      </c>
      <c r="C256" s="646" t="str">
        <f>'4'!R19</f>
        <v>Ne</v>
      </c>
    </row>
    <row r="257" spans="1:3" ht="30" x14ac:dyDescent="0.25">
      <c r="A257" s="2" t="s">
        <v>90</v>
      </c>
      <c r="B257" s="509" t="str">
        <f t="shared" si="13"/>
        <v>Poreikis siejasi su rezultato rodikliu R.41 (paslaugos ir infrastruktūra; pilnas rodiklio pavadinimas 6 lape)</v>
      </c>
      <c r="C257" s="646" t="str">
        <f>'4'!R20</f>
        <v>Ne</v>
      </c>
    </row>
    <row r="258" spans="1:3" ht="30" x14ac:dyDescent="0.25">
      <c r="A258" s="2" t="s">
        <v>91</v>
      </c>
      <c r="B258" s="509" t="str">
        <f t="shared" si="13"/>
        <v>Poreikis siejasi su rezultato rodikliu R.42 (socialinė įtrauktis; pilnas rodiklio pavadinimas 6 lape)</v>
      </c>
      <c r="C258" s="646" t="str">
        <f>'4'!R21</f>
        <v>Ne</v>
      </c>
    </row>
    <row r="259" spans="1:3" x14ac:dyDescent="0.25">
      <c r="B259" s="647"/>
      <c r="C259" s="648"/>
    </row>
    <row r="260" spans="1:3" x14ac:dyDescent="0.25">
      <c r="B260" s="649"/>
      <c r="C260" s="650" t="str">
        <f>'4'!S6</f>
        <v>16 poreikis</v>
      </c>
    </row>
    <row r="261" spans="1:3" x14ac:dyDescent="0.25">
      <c r="A261" s="2" t="s">
        <v>16</v>
      </c>
      <c r="B261" s="509" t="str">
        <f>B244</f>
        <v>Poreikis</v>
      </c>
      <c r="C261" s="642">
        <f>'4'!S7</f>
        <v>0</v>
      </c>
    </row>
    <row r="262" spans="1:3" x14ac:dyDescent="0.25">
      <c r="A262" s="2" t="s">
        <v>17</v>
      </c>
      <c r="B262" s="509" t="str">
        <f t="shared" ref="B262:B275" si="14">B245</f>
        <v>Poreikio sąsaja su stiprybėmis ir (arba) galimybėmis</v>
      </c>
      <c r="C262" s="643">
        <f>'4'!S8</f>
        <v>0</v>
      </c>
    </row>
    <row r="263" spans="1:3" x14ac:dyDescent="0.25">
      <c r="A263" s="2" t="s">
        <v>79</v>
      </c>
      <c r="B263" s="509" t="str">
        <f t="shared" si="14"/>
        <v>Poreikio sąsaja su silpnybėmis ir (arba) grėsmėmis</v>
      </c>
      <c r="C263" s="643">
        <f>'4'!S9</f>
        <v>0</v>
      </c>
    </row>
    <row r="264" spans="1:3" ht="45" x14ac:dyDescent="0.25">
      <c r="A264" s="2" t="s">
        <v>80</v>
      </c>
      <c r="B264" s="509" t="str">
        <f t="shared" si="14"/>
        <v>Poreikio sąsaja su situacijos analizės rodikliais (poreikio dydžio, problemos masto, intervencijos poreikio kiekybinis pagrindimas)</v>
      </c>
      <c r="C264" s="643">
        <f>'4'!S10</f>
        <v>0</v>
      </c>
    </row>
    <row r="265" spans="1:3" ht="30" x14ac:dyDescent="0.25">
      <c r="A265" s="2" t="s">
        <v>81</v>
      </c>
      <c r="B265" s="509" t="str">
        <f t="shared" si="14"/>
        <v>Poreikio sąsaja su aukštesnio lygmens strateginiais dokumentais</v>
      </c>
      <c r="C265" s="643">
        <f>'4'!S11</f>
        <v>0</v>
      </c>
    </row>
    <row r="266" spans="1:3" x14ac:dyDescent="0.25">
      <c r="A266" s="2" t="s">
        <v>82</v>
      </c>
      <c r="B266" s="509" t="str">
        <f t="shared" si="14"/>
        <v>Poreikio sąsaja su VVG teritorijos gyventojų nuomone</v>
      </c>
      <c r="C266" s="643">
        <f>'4'!S12</f>
        <v>0</v>
      </c>
    </row>
    <row r="267" spans="1:3" x14ac:dyDescent="0.25">
      <c r="A267" s="2" t="s">
        <v>83</v>
      </c>
      <c r="B267" s="509" t="str">
        <f t="shared" si="14"/>
        <v>Poreikį tenkinančių VPS priemonių skaičius</v>
      </c>
      <c r="C267" s="644">
        <f>'4'!S13</f>
        <v>0</v>
      </c>
    </row>
    <row r="268" spans="1:3" x14ac:dyDescent="0.25">
      <c r="A268" s="2" t="s">
        <v>84</v>
      </c>
      <c r="B268" s="509" t="str">
        <f t="shared" si="14"/>
        <v>Susijęs nacionalinis poreikis 1</v>
      </c>
      <c r="C268" s="645" t="str">
        <f>'4'!S14</f>
        <v>Pasirinkite</v>
      </c>
    </row>
    <row r="269" spans="1:3" x14ac:dyDescent="0.25">
      <c r="A269" s="2" t="s">
        <v>85</v>
      </c>
      <c r="B269" s="509" t="str">
        <f t="shared" si="14"/>
        <v>Susijęs nacionalinis poreikis 2</v>
      </c>
      <c r="C269" s="645" t="str">
        <f>'4'!S15</f>
        <v>Pasirinkite</v>
      </c>
    </row>
    <row r="270" spans="1:3" x14ac:dyDescent="0.25">
      <c r="A270" s="2" t="s">
        <v>86</v>
      </c>
      <c r="B270" s="509" t="str">
        <f t="shared" si="14"/>
        <v>Susijęs nacionalinis poreikis 3</v>
      </c>
      <c r="C270" s="645" t="str">
        <f>'4'!S16</f>
        <v>Pasirinkite</v>
      </c>
    </row>
    <row r="271" spans="1:3" ht="45" x14ac:dyDescent="0.25">
      <c r="A271" s="2" t="s">
        <v>87</v>
      </c>
      <c r="B271" s="509" t="str">
        <f t="shared" si="14"/>
        <v>Ar poreikis siejasi su rezultato rodikliu R.3 (skaitmeninės technologijos; pilnas rodiklio pavadinimas 6 lape)?</v>
      </c>
      <c r="C271" s="646" t="str">
        <f>'4'!S17</f>
        <v>Ne</v>
      </c>
    </row>
    <row r="272" spans="1:3" ht="30" x14ac:dyDescent="0.25">
      <c r="A272" s="2" t="s">
        <v>88</v>
      </c>
      <c r="B272" s="509" t="str">
        <f t="shared" si="14"/>
        <v>Ar poreikis siejasi su rezultato rodikliu R.37 (darbo vietos; pilnas rodiklio pavadinimas 6 lape)?</v>
      </c>
      <c r="C272" s="646" t="str">
        <f>'4'!S18</f>
        <v>Ne</v>
      </c>
    </row>
    <row r="273" spans="1:3" ht="30" x14ac:dyDescent="0.25">
      <c r="A273" s="2" t="s">
        <v>89</v>
      </c>
      <c r="B273" s="509" t="str">
        <f t="shared" si="14"/>
        <v>Poreikis siejasi su rezultato rodikliu R.39 (kaimo verslai; pilnas rodiklio pavadinimas 6 lape)</v>
      </c>
      <c r="C273" s="646" t="str">
        <f>'4'!S19</f>
        <v>Ne</v>
      </c>
    </row>
    <row r="274" spans="1:3" ht="30" x14ac:dyDescent="0.25">
      <c r="A274" s="2" t="s">
        <v>90</v>
      </c>
      <c r="B274" s="509" t="str">
        <f t="shared" si="14"/>
        <v>Poreikis siejasi su rezultato rodikliu R.41 (paslaugos ir infrastruktūra; pilnas rodiklio pavadinimas 6 lape)</v>
      </c>
      <c r="C274" s="646" t="str">
        <f>'4'!S20</f>
        <v>Ne</v>
      </c>
    </row>
    <row r="275" spans="1:3" ht="30" x14ac:dyDescent="0.25">
      <c r="A275" s="2" t="s">
        <v>91</v>
      </c>
      <c r="B275" s="509" t="str">
        <f t="shared" si="14"/>
        <v>Poreikis siejasi su rezultato rodikliu R.42 (socialinė įtrauktis; pilnas rodiklio pavadinimas 6 lape)</v>
      </c>
      <c r="C275" s="646" t="str">
        <f>'4'!S21</f>
        <v>Ne</v>
      </c>
    </row>
    <row r="276" spans="1:3" x14ac:dyDescent="0.25">
      <c r="B276" s="647"/>
      <c r="C276" s="648"/>
    </row>
    <row r="277" spans="1:3" x14ac:dyDescent="0.25">
      <c r="B277" s="649"/>
      <c r="C277" s="650" t="str">
        <f>'4'!T6</f>
        <v>17 poreikis</v>
      </c>
    </row>
    <row r="278" spans="1:3" x14ac:dyDescent="0.25">
      <c r="A278" s="2" t="s">
        <v>16</v>
      </c>
      <c r="B278" s="509" t="str">
        <f>B261</f>
        <v>Poreikis</v>
      </c>
      <c r="C278" s="642">
        <f>'4'!T7</f>
        <v>0</v>
      </c>
    </row>
    <row r="279" spans="1:3" x14ac:dyDescent="0.25">
      <c r="A279" s="2" t="s">
        <v>17</v>
      </c>
      <c r="B279" s="509" t="str">
        <f t="shared" ref="B279:B292" si="15">B262</f>
        <v>Poreikio sąsaja su stiprybėmis ir (arba) galimybėmis</v>
      </c>
      <c r="C279" s="643">
        <f>'4'!T8</f>
        <v>0</v>
      </c>
    </row>
    <row r="280" spans="1:3" x14ac:dyDescent="0.25">
      <c r="A280" s="2" t="s">
        <v>79</v>
      </c>
      <c r="B280" s="509" t="str">
        <f t="shared" si="15"/>
        <v>Poreikio sąsaja su silpnybėmis ir (arba) grėsmėmis</v>
      </c>
      <c r="C280" s="643">
        <f>'4'!T9</f>
        <v>0</v>
      </c>
    </row>
    <row r="281" spans="1:3" ht="45" x14ac:dyDescent="0.25">
      <c r="A281" s="2" t="s">
        <v>80</v>
      </c>
      <c r="B281" s="509" t="str">
        <f t="shared" si="15"/>
        <v>Poreikio sąsaja su situacijos analizės rodikliais (poreikio dydžio, problemos masto, intervencijos poreikio kiekybinis pagrindimas)</v>
      </c>
      <c r="C281" s="643">
        <f>'4'!T10</f>
        <v>0</v>
      </c>
    </row>
    <row r="282" spans="1:3" ht="30" x14ac:dyDescent="0.25">
      <c r="A282" s="2" t="s">
        <v>81</v>
      </c>
      <c r="B282" s="509" t="str">
        <f t="shared" si="15"/>
        <v>Poreikio sąsaja su aukštesnio lygmens strateginiais dokumentais</v>
      </c>
      <c r="C282" s="643">
        <f>'4'!T11</f>
        <v>0</v>
      </c>
    </row>
    <row r="283" spans="1:3" x14ac:dyDescent="0.25">
      <c r="A283" s="2" t="s">
        <v>82</v>
      </c>
      <c r="B283" s="509" t="str">
        <f t="shared" si="15"/>
        <v>Poreikio sąsaja su VVG teritorijos gyventojų nuomone</v>
      </c>
      <c r="C283" s="643">
        <f>'4'!T12</f>
        <v>0</v>
      </c>
    </row>
    <row r="284" spans="1:3" x14ac:dyDescent="0.25">
      <c r="A284" s="2" t="s">
        <v>83</v>
      </c>
      <c r="B284" s="509" t="str">
        <f t="shared" si="15"/>
        <v>Poreikį tenkinančių VPS priemonių skaičius</v>
      </c>
      <c r="C284" s="644">
        <f>'4'!T13</f>
        <v>0</v>
      </c>
    </row>
    <row r="285" spans="1:3" x14ac:dyDescent="0.25">
      <c r="A285" s="2" t="s">
        <v>84</v>
      </c>
      <c r="B285" s="509" t="str">
        <f t="shared" si="15"/>
        <v>Susijęs nacionalinis poreikis 1</v>
      </c>
      <c r="C285" s="645" t="str">
        <f>'4'!T14</f>
        <v>Pasirinkite</v>
      </c>
    </row>
    <row r="286" spans="1:3" x14ac:dyDescent="0.25">
      <c r="A286" s="2" t="s">
        <v>85</v>
      </c>
      <c r="B286" s="509" t="str">
        <f t="shared" si="15"/>
        <v>Susijęs nacionalinis poreikis 2</v>
      </c>
      <c r="C286" s="645" t="str">
        <f>'4'!T15</f>
        <v>Pasirinkite</v>
      </c>
    </row>
    <row r="287" spans="1:3" x14ac:dyDescent="0.25">
      <c r="A287" s="2" t="s">
        <v>86</v>
      </c>
      <c r="B287" s="509" t="str">
        <f t="shared" si="15"/>
        <v>Susijęs nacionalinis poreikis 3</v>
      </c>
      <c r="C287" s="645" t="str">
        <f>'4'!T16</f>
        <v>Pasirinkite</v>
      </c>
    </row>
    <row r="288" spans="1:3" ht="45" x14ac:dyDescent="0.25">
      <c r="A288" s="2" t="s">
        <v>87</v>
      </c>
      <c r="B288" s="509" t="str">
        <f t="shared" si="15"/>
        <v>Ar poreikis siejasi su rezultato rodikliu R.3 (skaitmeninės technologijos; pilnas rodiklio pavadinimas 6 lape)?</v>
      </c>
      <c r="C288" s="646" t="str">
        <f>'4'!T17</f>
        <v>Ne</v>
      </c>
    </row>
    <row r="289" spans="1:3" ht="30" x14ac:dyDescent="0.25">
      <c r="A289" s="2" t="s">
        <v>88</v>
      </c>
      <c r="B289" s="509" t="str">
        <f t="shared" si="15"/>
        <v>Ar poreikis siejasi su rezultato rodikliu R.37 (darbo vietos; pilnas rodiklio pavadinimas 6 lape)?</v>
      </c>
      <c r="C289" s="646" t="str">
        <f>'4'!T18</f>
        <v>Ne</v>
      </c>
    </row>
    <row r="290" spans="1:3" ht="30" x14ac:dyDescent="0.25">
      <c r="A290" s="2" t="s">
        <v>89</v>
      </c>
      <c r="B290" s="509" t="str">
        <f t="shared" si="15"/>
        <v>Poreikis siejasi su rezultato rodikliu R.39 (kaimo verslai; pilnas rodiklio pavadinimas 6 lape)</v>
      </c>
      <c r="C290" s="646" t="str">
        <f>'4'!T19</f>
        <v>Ne</v>
      </c>
    </row>
    <row r="291" spans="1:3" ht="30" x14ac:dyDescent="0.25">
      <c r="A291" s="2" t="s">
        <v>90</v>
      </c>
      <c r="B291" s="509" t="str">
        <f t="shared" si="15"/>
        <v>Poreikis siejasi su rezultato rodikliu R.41 (paslaugos ir infrastruktūra; pilnas rodiklio pavadinimas 6 lape)</v>
      </c>
      <c r="C291" s="646" t="str">
        <f>'4'!T20</f>
        <v>Ne</v>
      </c>
    </row>
    <row r="292" spans="1:3" ht="30" x14ac:dyDescent="0.25">
      <c r="A292" s="2" t="s">
        <v>91</v>
      </c>
      <c r="B292" s="509" t="str">
        <f t="shared" si="15"/>
        <v>Poreikis siejasi su rezultato rodikliu R.42 (socialinė įtrauktis; pilnas rodiklio pavadinimas 6 lape)</v>
      </c>
      <c r="C292" s="646" t="str">
        <f>'4'!T21</f>
        <v>Ne</v>
      </c>
    </row>
    <row r="293" spans="1:3" x14ac:dyDescent="0.25">
      <c r="B293" s="647"/>
      <c r="C293" s="648"/>
    </row>
    <row r="294" spans="1:3" x14ac:dyDescent="0.25">
      <c r="B294" s="649"/>
      <c r="C294" s="650" t="str">
        <f>'4'!U6</f>
        <v>18 poreikis</v>
      </c>
    </row>
    <row r="295" spans="1:3" x14ac:dyDescent="0.25">
      <c r="A295" s="2" t="s">
        <v>16</v>
      </c>
      <c r="B295" s="509" t="str">
        <f>B278</f>
        <v>Poreikis</v>
      </c>
      <c r="C295" s="642">
        <f>'4'!U7</f>
        <v>0</v>
      </c>
    </row>
    <row r="296" spans="1:3" x14ac:dyDescent="0.25">
      <c r="A296" s="2" t="s">
        <v>17</v>
      </c>
      <c r="B296" s="509" t="str">
        <f t="shared" ref="B296:B309" si="16">B279</f>
        <v>Poreikio sąsaja su stiprybėmis ir (arba) galimybėmis</v>
      </c>
      <c r="C296" s="643">
        <f>'4'!U8</f>
        <v>0</v>
      </c>
    </row>
    <row r="297" spans="1:3" x14ac:dyDescent="0.25">
      <c r="A297" s="2" t="s">
        <v>79</v>
      </c>
      <c r="B297" s="509" t="str">
        <f t="shared" si="16"/>
        <v>Poreikio sąsaja su silpnybėmis ir (arba) grėsmėmis</v>
      </c>
      <c r="C297" s="643">
        <f>'4'!U9</f>
        <v>0</v>
      </c>
    </row>
    <row r="298" spans="1:3" ht="45" x14ac:dyDescent="0.25">
      <c r="A298" s="2" t="s">
        <v>80</v>
      </c>
      <c r="B298" s="509" t="str">
        <f t="shared" si="16"/>
        <v>Poreikio sąsaja su situacijos analizės rodikliais (poreikio dydžio, problemos masto, intervencijos poreikio kiekybinis pagrindimas)</v>
      </c>
      <c r="C298" s="643">
        <f>'4'!U10</f>
        <v>0</v>
      </c>
    </row>
    <row r="299" spans="1:3" ht="30" x14ac:dyDescent="0.25">
      <c r="A299" s="2" t="s">
        <v>81</v>
      </c>
      <c r="B299" s="509" t="str">
        <f t="shared" si="16"/>
        <v>Poreikio sąsaja su aukštesnio lygmens strateginiais dokumentais</v>
      </c>
      <c r="C299" s="643">
        <f>'4'!U11</f>
        <v>0</v>
      </c>
    </row>
    <row r="300" spans="1:3" x14ac:dyDescent="0.25">
      <c r="A300" s="2" t="s">
        <v>82</v>
      </c>
      <c r="B300" s="509" t="str">
        <f t="shared" si="16"/>
        <v>Poreikio sąsaja su VVG teritorijos gyventojų nuomone</v>
      </c>
      <c r="C300" s="643">
        <f>'4'!U12</f>
        <v>0</v>
      </c>
    </row>
    <row r="301" spans="1:3" x14ac:dyDescent="0.25">
      <c r="A301" s="2" t="s">
        <v>83</v>
      </c>
      <c r="B301" s="509" t="str">
        <f t="shared" si="16"/>
        <v>Poreikį tenkinančių VPS priemonių skaičius</v>
      </c>
      <c r="C301" s="644">
        <f>'4'!U13</f>
        <v>0</v>
      </c>
    </row>
    <row r="302" spans="1:3" x14ac:dyDescent="0.25">
      <c r="A302" s="2" t="s">
        <v>84</v>
      </c>
      <c r="B302" s="509" t="str">
        <f t="shared" si="16"/>
        <v>Susijęs nacionalinis poreikis 1</v>
      </c>
      <c r="C302" s="645" t="str">
        <f>'4'!U14</f>
        <v>Pasirinkite</v>
      </c>
    </row>
    <row r="303" spans="1:3" x14ac:dyDescent="0.25">
      <c r="A303" s="2" t="s">
        <v>85</v>
      </c>
      <c r="B303" s="509" t="str">
        <f t="shared" si="16"/>
        <v>Susijęs nacionalinis poreikis 2</v>
      </c>
      <c r="C303" s="645" t="str">
        <f>'4'!U15</f>
        <v>Pasirinkite</v>
      </c>
    </row>
    <row r="304" spans="1:3" x14ac:dyDescent="0.25">
      <c r="A304" s="2" t="s">
        <v>86</v>
      </c>
      <c r="B304" s="509" t="str">
        <f t="shared" si="16"/>
        <v>Susijęs nacionalinis poreikis 3</v>
      </c>
      <c r="C304" s="645" t="str">
        <f>'4'!U16</f>
        <v>Pasirinkite</v>
      </c>
    </row>
    <row r="305" spans="1:3" ht="45" x14ac:dyDescent="0.25">
      <c r="A305" s="2" t="s">
        <v>87</v>
      </c>
      <c r="B305" s="509" t="str">
        <f t="shared" si="16"/>
        <v>Ar poreikis siejasi su rezultato rodikliu R.3 (skaitmeninės technologijos; pilnas rodiklio pavadinimas 6 lape)?</v>
      </c>
      <c r="C305" s="646" t="str">
        <f>'4'!U17</f>
        <v>Ne</v>
      </c>
    </row>
    <row r="306" spans="1:3" ht="30" x14ac:dyDescent="0.25">
      <c r="A306" s="2" t="s">
        <v>88</v>
      </c>
      <c r="B306" s="509" t="str">
        <f t="shared" si="16"/>
        <v>Ar poreikis siejasi su rezultato rodikliu R.37 (darbo vietos; pilnas rodiklio pavadinimas 6 lape)?</v>
      </c>
      <c r="C306" s="646" t="str">
        <f>'4'!U18</f>
        <v>Ne</v>
      </c>
    </row>
    <row r="307" spans="1:3" ht="30" x14ac:dyDescent="0.25">
      <c r="A307" s="2" t="s">
        <v>89</v>
      </c>
      <c r="B307" s="509" t="str">
        <f t="shared" si="16"/>
        <v>Poreikis siejasi su rezultato rodikliu R.39 (kaimo verslai; pilnas rodiklio pavadinimas 6 lape)</v>
      </c>
      <c r="C307" s="646" t="str">
        <f>'4'!U19</f>
        <v>Ne</v>
      </c>
    </row>
    <row r="308" spans="1:3" ht="30" x14ac:dyDescent="0.25">
      <c r="A308" s="2" t="s">
        <v>90</v>
      </c>
      <c r="B308" s="509" t="str">
        <f t="shared" si="16"/>
        <v>Poreikis siejasi su rezultato rodikliu R.41 (paslaugos ir infrastruktūra; pilnas rodiklio pavadinimas 6 lape)</v>
      </c>
      <c r="C308" s="646" t="str">
        <f>'4'!U20</f>
        <v>Ne</v>
      </c>
    </row>
    <row r="309" spans="1:3" ht="30" x14ac:dyDescent="0.25">
      <c r="A309" s="2" t="s">
        <v>91</v>
      </c>
      <c r="B309" s="509" t="str">
        <f t="shared" si="16"/>
        <v>Poreikis siejasi su rezultato rodikliu R.42 (socialinė įtrauktis; pilnas rodiklio pavadinimas 6 lape)</v>
      </c>
      <c r="C309" s="646" t="str">
        <f>'4'!U21</f>
        <v>Ne</v>
      </c>
    </row>
    <row r="310" spans="1:3" x14ac:dyDescent="0.25">
      <c r="B310" s="647"/>
      <c r="C310" s="648"/>
    </row>
    <row r="311" spans="1:3" x14ac:dyDescent="0.25">
      <c r="B311" s="649"/>
      <c r="C311" s="650" t="str">
        <f>'4'!V6</f>
        <v>19 poreikis</v>
      </c>
    </row>
    <row r="312" spans="1:3" x14ac:dyDescent="0.25">
      <c r="A312" s="2" t="s">
        <v>16</v>
      </c>
      <c r="B312" s="509" t="str">
        <f>B295</f>
        <v>Poreikis</v>
      </c>
      <c r="C312" s="642">
        <f>'4'!V7</f>
        <v>0</v>
      </c>
    </row>
    <row r="313" spans="1:3" x14ac:dyDescent="0.25">
      <c r="A313" s="2" t="s">
        <v>17</v>
      </c>
      <c r="B313" s="509" t="str">
        <f t="shared" ref="B313:B326" si="17">B296</f>
        <v>Poreikio sąsaja su stiprybėmis ir (arba) galimybėmis</v>
      </c>
      <c r="C313" s="643">
        <f>'4'!V8</f>
        <v>0</v>
      </c>
    </row>
    <row r="314" spans="1:3" x14ac:dyDescent="0.25">
      <c r="A314" s="2" t="s">
        <v>79</v>
      </c>
      <c r="B314" s="509" t="str">
        <f t="shared" si="17"/>
        <v>Poreikio sąsaja su silpnybėmis ir (arba) grėsmėmis</v>
      </c>
      <c r="C314" s="643">
        <f>'4'!V9</f>
        <v>0</v>
      </c>
    </row>
    <row r="315" spans="1:3" ht="45" x14ac:dyDescent="0.25">
      <c r="A315" s="2" t="s">
        <v>80</v>
      </c>
      <c r="B315" s="509" t="str">
        <f t="shared" si="17"/>
        <v>Poreikio sąsaja su situacijos analizės rodikliais (poreikio dydžio, problemos masto, intervencijos poreikio kiekybinis pagrindimas)</v>
      </c>
      <c r="C315" s="643">
        <f>'4'!V10</f>
        <v>0</v>
      </c>
    </row>
    <row r="316" spans="1:3" ht="30" x14ac:dyDescent="0.25">
      <c r="A316" s="2" t="s">
        <v>81</v>
      </c>
      <c r="B316" s="509" t="str">
        <f t="shared" si="17"/>
        <v>Poreikio sąsaja su aukštesnio lygmens strateginiais dokumentais</v>
      </c>
      <c r="C316" s="643">
        <f>'4'!V11</f>
        <v>0</v>
      </c>
    </row>
    <row r="317" spans="1:3" x14ac:dyDescent="0.25">
      <c r="A317" s="2" t="s">
        <v>82</v>
      </c>
      <c r="B317" s="509" t="str">
        <f t="shared" si="17"/>
        <v>Poreikio sąsaja su VVG teritorijos gyventojų nuomone</v>
      </c>
      <c r="C317" s="643">
        <f>'4'!V12</f>
        <v>0</v>
      </c>
    </row>
    <row r="318" spans="1:3" x14ac:dyDescent="0.25">
      <c r="A318" s="2" t="s">
        <v>83</v>
      </c>
      <c r="B318" s="509" t="str">
        <f t="shared" si="17"/>
        <v>Poreikį tenkinančių VPS priemonių skaičius</v>
      </c>
      <c r="C318" s="644">
        <f>'4'!V13</f>
        <v>0</v>
      </c>
    </row>
    <row r="319" spans="1:3" x14ac:dyDescent="0.25">
      <c r="A319" s="2" t="s">
        <v>84</v>
      </c>
      <c r="B319" s="509" t="str">
        <f t="shared" si="17"/>
        <v>Susijęs nacionalinis poreikis 1</v>
      </c>
      <c r="C319" s="645" t="str">
        <f>'4'!V14</f>
        <v>Pasirinkite</v>
      </c>
    </row>
    <row r="320" spans="1:3" x14ac:dyDescent="0.25">
      <c r="A320" s="2" t="s">
        <v>85</v>
      </c>
      <c r="B320" s="509" t="str">
        <f t="shared" si="17"/>
        <v>Susijęs nacionalinis poreikis 2</v>
      </c>
      <c r="C320" s="645" t="str">
        <f>'4'!V15</f>
        <v>Pasirinkite</v>
      </c>
    </row>
    <row r="321" spans="1:3" x14ac:dyDescent="0.25">
      <c r="A321" s="2" t="s">
        <v>86</v>
      </c>
      <c r="B321" s="509" t="str">
        <f t="shared" si="17"/>
        <v>Susijęs nacionalinis poreikis 3</v>
      </c>
      <c r="C321" s="645" t="str">
        <f>'4'!V16</f>
        <v>Pasirinkite</v>
      </c>
    </row>
    <row r="322" spans="1:3" ht="45" x14ac:dyDescent="0.25">
      <c r="A322" s="2" t="s">
        <v>87</v>
      </c>
      <c r="B322" s="509" t="str">
        <f t="shared" si="17"/>
        <v>Ar poreikis siejasi su rezultato rodikliu R.3 (skaitmeninės technologijos; pilnas rodiklio pavadinimas 6 lape)?</v>
      </c>
      <c r="C322" s="646" t="str">
        <f>'4'!V17</f>
        <v>Ne</v>
      </c>
    </row>
    <row r="323" spans="1:3" ht="30" x14ac:dyDescent="0.25">
      <c r="A323" s="2" t="s">
        <v>88</v>
      </c>
      <c r="B323" s="509" t="str">
        <f t="shared" si="17"/>
        <v>Ar poreikis siejasi su rezultato rodikliu R.37 (darbo vietos; pilnas rodiklio pavadinimas 6 lape)?</v>
      </c>
      <c r="C323" s="646" t="str">
        <f>'4'!V18</f>
        <v>Ne</v>
      </c>
    </row>
    <row r="324" spans="1:3" ht="30" x14ac:dyDescent="0.25">
      <c r="A324" s="2" t="s">
        <v>89</v>
      </c>
      <c r="B324" s="509" t="str">
        <f t="shared" si="17"/>
        <v>Poreikis siejasi su rezultato rodikliu R.39 (kaimo verslai; pilnas rodiklio pavadinimas 6 lape)</v>
      </c>
      <c r="C324" s="646" t="str">
        <f>'4'!V19</f>
        <v>Ne</v>
      </c>
    </row>
    <row r="325" spans="1:3" ht="30" x14ac:dyDescent="0.25">
      <c r="A325" s="2" t="s">
        <v>90</v>
      </c>
      <c r="B325" s="509" t="str">
        <f t="shared" si="17"/>
        <v>Poreikis siejasi su rezultato rodikliu R.41 (paslaugos ir infrastruktūra; pilnas rodiklio pavadinimas 6 lape)</v>
      </c>
      <c r="C325" s="646" t="str">
        <f>'4'!V20</f>
        <v>Ne</v>
      </c>
    </row>
    <row r="326" spans="1:3" ht="30" x14ac:dyDescent="0.25">
      <c r="A326" s="2" t="s">
        <v>91</v>
      </c>
      <c r="B326" s="509" t="str">
        <f t="shared" si="17"/>
        <v>Poreikis siejasi su rezultato rodikliu R.42 (socialinė įtrauktis; pilnas rodiklio pavadinimas 6 lape)</v>
      </c>
      <c r="C326" s="646" t="str">
        <f>'4'!V21</f>
        <v>Ne</v>
      </c>
    </row>
    <row r="327" spans="1:3" x14ac:dyDescent="0.25">
      <c r="B327" s="647"/>
      <c r="C327" s="648"/>
    </row>
    <row r="328" spans="1:3" x14ac:dyDescent="0.25">
      <c r="B328" s="649"/>
      <c r="C328" s="650" t="str">
        <f>'4'!W6</f>
        <v>20 poreikis</v>
      </c>
    </row>
    <row r="329" spans="1:3" x14ac:dyDescent="0.25">
      <c r="A329" s="2" t="s">
        <v>16</v>
      </c>
      <c r="B329" s="509" t="str">
        <f>B312</f>
        <v>Poreikis</v>
      </c>
      <c r="C329" s="642">
        <f>'4'!W7</f>
        <v>0</v>
      </c>
    </row>
    <row r="330" spans="1:3" x14ac:dyDescent="0.25">
      <c r="A330" s="2" t="s">
        <v>17</v>
      </c>
      <c r="B330" s="509" t="str">
        <f t="shared" ref="B330:B343" si="18">B313</f>
        <v>Poreikio sąsaja su stiprybėmis ir (arba) galimybėmis</v>
      </c>
      <c r="C330" s="643">
        <f>'4'!W8</f>
        <v>0</v>
      </c>
    </row>
    <row r="331" spans="1:3" x14ac:dyDescent="0.25">
      <c r="A331" s="2" t="s">
        <v>79</v>
      </c>
      <c r="B331" s="509" t="str">
        <f t="shared" si="18"/>
        <v>Poreikio sąsaja su silpnybėmis ir (arba) grėsmėmis</v>
      </c>
      <c r="C331" s="643">
        <f>'4'!W9</f>
        <v>0</v>
      </c>
    </row>
    <row r="332" spans="1:3" ht="45" x14ac:dyDescent="0.25">
      <c r="A332" s="2" t="s">
        <v>80</v>
      </c>
      <c r="B332" s="509" t="str">
        <f t="shared" si="18"/>
        <v>Poreikio sąsaja su situacijos analizės rodikliais (poreikio dydžio, problemos masto, intervencijos poreikio kiekybinis pagrindimas)</v>
      </c>
      <c r="C332" s="643">
        <f>'4'!W10</f>
        <v>0</v>
      </c>
    </row>
    <row r="333" spans="1:3" ht="30" x14ac:dyDescent="0.25">
      <c r="A333" s="2" t="s">
        <v>81</v>
      </c>
      <c r="B333" s="509" t="str">
        <f t="shared" si="18"/>
        <v>Poreikio sąsaja su aukštesnio lygmens strateginiais dokumentais</v>
      </c>
      <c r="C333" s="643">
        <f>'4'!W11</f>
        <v>0</v>
      </c>
    </row>
    <row r="334" spans="1:3" x14ac:dyDescent="0.25">
      <c r="A334" s="2" t="s">
        <v>82</v>
      </c>
      <c r="B334" s="509" t="str">
        <f t="shared" si="18"/>
        <v>Poreikio sąsaja su VVG teritorijos gyventojų nuomone</v>
      </c>
      <c r="C334" s="643">
        <f>'4'!W12</f>
        <v>0</v>
      </c>
    </row>
    <row r="335" spans="1:3" x14ac:dyDescent="0.25">
      <c r="A335" s="2" t="s">
        <v>83</v>
      </c>
      <c r="B335" s="509" t="str">
        <f t="shared" si="18"/>
        <v>Poreikį tenkinančių VPS priemonių skaičius</v>
      </c>
      <c r="C335" s="644">
        <f>'4'!W13</f>
        <v>0</v>
      </c>
    </row>
    <row r="336" spans="1:3" x14ac:dyDescent="0.25">
      <c r="A336" s="2" t="s">
        <v>84</v>
      </c>
      <c r="B336" s="509" t="str">
        <f t="shared" si="18"/>
        <v>Susijęs nacionalinis poreikis 1</v>
      </c>
      <c r="C336" s="645" t="str">
        <f>'4'!W14</f>
        <v>Pasirinkite</v>
      </c>
    </row>
    <row r="337" spans="1:3" x14ac:dyDescent="0.25">
      <c r="A337" s="2" t="s">
        <v>85</v>
      </c>
      <c r="B337" s="509" t="str">
        <f t="shared" si="18"/>
        <v>Susijęs nacionalinis poreikis 2</v>
      </c>
      <c r="C337" s="645" t="str">
        <f>'4'!W15</f>
        <v>Pasirinkite</v>
      </c>
    </row>
    <row r="338" spans="1:3" x14ac:dyDescent="0.25">
      <c r="A338" s="2" t="s">
        <v>86</v>
      </c>
      <c r="B338" s="509" t="str">
        <f t="shared" si="18"/>
        <v>Susijęs nacionalinis poreikis 3</v>
      </c>
      <c r="C338" s="645" t="str">
        <f>'4'!W16</f>
        <v>Pasirinkite</v>
      </c>
    </row>
    <row r="339" spans="1:3" ht="45" x14ac:dyDescent="0.25">
      <c r="A339" s="2" t="s">
        <v>87</v>
      </c>
      <c r="B339" s="509" t="str">
        <f t="shared" si="18"/>
        <v>Ar poreikis siejasi su rezultato rodikliu R.3 (skaitmeninės technologijos; pilnas rodiklio pavadinimas 6 lape)?</v>
      </c>
      <c r="C339" s="646" t="str">
        <f>'4'!W17</f>
        <v>Ne</v>
      </c>
    </row>
    <row r="340" spans="1:3" ht="30" x14ac:dyDescent="0.25">
      <c r="A340" s="2" t="s">
        <v>88</v>
      </c>
      <c r="B340" s="509" t="str">
        <f t="shared" si="18"/>
        <v>Ar poreikis siejasi su rezultato rodikliu R.37 (darbo vietos; pilnas rodiklio pavadinimas 6 lape)?</v>
      </c>
      <c r="C340" s="646" t="str">
        <f>'4'!W18</f>
        <v>Ne</v>
      </c>
    </row>
    <row r="341" spans="1:3" ht="30" x14ac:dyDescent="0.25">
      <c r="A341" s="2" t="s">
        <v>89</v>
      </c>
      <c r="B341" s="509" t="str">
        <f t="shared" si="18"/>
        <v>Poreikis siejasi su rezultato rodikliu R.39 (kaimo verslai; pilnas rodiklio pavadinimas 6 lape)</v>
      </c>
      <c r="C341" s="646" t="str">
        <f>'4'!W19</f>
        <v>Ne</v>
      </c>
    </row>
    <row r="342" spans="1:3" ht="30" x14ac:dyDescent="0.25">
      <c r="A342" s="2" t="s">
        <v>90</v>
      </c>
      <c r="B342" s="509" t="str">
        <f t="shared" si="18"/>
        <v>Poreikis siejasi su rezultato rodikliu R.41 (paslaugos ir infrastruktūra; pilnas rodiklio pavadinimas 6 lape)</v>
      </c>
      <c r="C342" s="646" t="str">
        <f>'4'!W20</f>
        <v>Ne</v>
      </c>
    </row>
    <row r="343" spans="1:3" ht="30.75" thickBot="1" x14ac:dyDescent="0.3">
      <c r="A343" s="2" t="s">
        <v>91</v>
      </c>
      <c r="B343" s="516" t="str">
        <f t="shared" si="18"/>
        <v>Poreikis siejasi su rezultato rodikliu R.42 (socialinė įtrauktis; pilnas rodiklio pavadinimas 6 lape)</v>
      </c>
      <c r="C343" s="651" t="str">
        <f>'4'!W21</f>
        <v>Ne</v>
      </c>
    </row>
  </sheetData>
  <phoneticPr fontId="8" type="noConversion"/>
  <pageMargins left="0.70866141732283472" right="0.70866141732283472" top="0.74803149606299213" bottom="0.74803149606299213" header="0.31496062992125984" footer="0.31496062992125984"/>
  <pageSetup paperSize="9" scale="79" orientation="portrait" horizontalDpi="4294967293" verticalDpi="0" r:id="rId1"/>
  <colBreaks count="1" manualBreakCount="1">
    <brk id="3" max="1048575" man="1"/>
  </col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sheetPr>
  <dimension ref="A1:H1543"/>
  <sheetViews>
    <sheetView topLeftCell="A587" zoomScaleNormal="100" workbookViewId="0">
      <selection activeCell="C352" sqref="C352"/>
    </sheetView>
  </sheetViews>
  <sheetFormatPr defaultColWidth="9.140625" defaultRowHeight="15" x14ac:dyDescent="0.25"/>
  <cols>
    <col min="1" max="1" width="8.5703125" style="605" customWidth="1"/>
    <col min="2" max="2" width="50.5703125" style="1" customWidth="1"/>
    <col min="3" max="3" width="50.5703125" style="383" customWidth="1"/>
    <col min="4" max="16384" width="9.140625" style="13"/>
  </cols>
  <sheetData>
    <row r="1" spans="1:5" s="113" customFormat="1" ht="18.75" x14ac:dyDescent="0.25">
      <c r="A1" s="116" t="str">
        <f>'10'!A1</f>
        <v>10.</v>
      </c>
      <c r="B1" s="116" t="str">
        <f>'10'!B1</f>
        <v>VPS priemonių aprašymas</v>
      </c>
      <c r="E1" s="108" t="s">
        <v>1512</v>
      </c>
    </row>
    <row r="2" spans="1:5" customFormat="1" x14ac:dyDescent="0.25">
      <c r="C2" s="153"/>
      <c r="E2" s="603" t="s">
        <v>1612</v>
      </c>
    </row>
    <row r="3" spans="1:5" x14ac:dyDescent="0.25">
      <c r="A3" s="1"/>
      <c r="B3" s="140" t="s">
        <v>1272</v>
      </c>
      <c r="C3" s="606" t="str">
        <f>'1'!C8</f>
        <v>ALYT</v>
      </c>
      <c r="E3" s="604" t="s">
        <v>1640</v>
      </c>
    </row>
    <row r="4" spans="1:5" customFormat="1" ht="15.75" thickBot="1" x14ac:dyDescent="0.3">
      <c r="C4" s="153"/>
      <c r="E4" s="603" t="s">
        <v>1639</v>
      </c>
    </row>
    <row r="5" spans="1:5" x14ac:dyDescent="0.25">
      <c r="A5" s="1"/>
      <c r="B5" s="666"/>
      <c r="C5" s="667" t="str">
        <f>'10'!D6</f>
        <v>1 priemonė</v>
      </c>
    </row>
    <row r="6" spans="1:5" ht="30" x14ac:dyDescent="0.25">
      <c r="A6" s="2" t="s">
        <v>188</v>
      </c>
      <c r="B6" s="509" t="str">
        <f>'10'!B7</f>
        <v>Priemonės pavadinimas</v>
      </c>
      <c r="C6" s="668" t="str">
        <f>'10'!D7</f>
        <v xml:space="preserve">Sveikatinimo paslaugų kokybės gerinimas  ir prieinamumo didinimas </v>
      </c>
    </row>
    <row r="7" spans="1:5" x14ac:dyDescent="0.25">
      <c r="A7" s="2" t="s">
        <v>189</v>
      </c>
      <c r="B7" s="669" t="str">
        <f>'10'!B8</f>
        <v>Priemonės rūšis</v>
      </c>
      <c r="C7" s="668" t="str">
        <f>'10'!D8</f>
        <v>Ne žemės ūkio verslo kūrimas ir plėtra</v>
      </c>
    </row>
    <row r="8" spans="1:5" ht="30" x14ac:dyDescent="0.25">
      <c r="A8" s="2" t="s">
        <v>190</v>
      </c>
      <c r="B8" s="669" t="str">
        <f>'10'!B9</f>
        <v>VVG teritorijos poreikių, kuriuos tenkina priemonė, skaičius</v>
      </c>
      <c r="C8" s="668">
        <f>'10'!D9</f>
        <v>2</v>
      </c>
    </row>
    <row r="9" spans="1:5" x14ac:dyDescent="0.25">
      <c r="A9" s="2" t="s">
        <v>191</v>
      </c>
      <c r="B9" s="669" t="str">
        <f>'10'!B10</f>
        <v>BŽŪP tikslų, kuriuos įgyvendina priemonė, skaičius</v>
      </c>
      <c r="C9" s="668">
        <f>'10'!D10</f>
        <v>3</v>
      </c>
    </row>
    <row r="10" spans="1:5" ht="60" x14ac:dyDescent="0.25">
      <c r="A10" s="2" t="s">
        <v>192</v>
      </c>
      <c r="B10" s="669" t="str">
        <f>'10'!B11</f>
        <v>Pagrindinis BŽŪP tikslas, kurį įgyvendina VPS priemonė</v>
      </c>
      <c r="C10" s="670" t="str">
        <f>'10'!D11</f>
        <v>SO8. Skatinti užimtumą, augimą, lyčių lygybę, įskaitant moterų dalyvavimą ūkininkavimo veikloje, socialinę įtrauktį ir vietos plėtrą kaimo vietovėse, įskaitant žiedinę bioekonomiką ir tvarią miškininkystę</v>
      </c>
    </row>
    <row r="11" spans="1:5" ht="30" x14ac:dyDescent="0.25">
      <c r="A11" s="2" t="s">
        <v>193</v>
      </c>
      <c r="B11" s="671" t="str">
        <f>'10'!B12</f>
        <v>Ar priemonė prisideda prie 4 konkretaus BŽŪP tikslo? (tikslas nurodytas 5 lape)</v>
      </c>
      <c r="C11" s="672" t="str">
        <f>'10'!D12</f>
        <v>Taip</v>
      </c>
    </row>
    <row r="12" spans="1:5" ht="30" x14ac:dyDescent="0.25">
      <c r="A12" s="2" t="s">
        <v>194</v>
      </c>
      <c r="B12" s="671" t="str">
        <f>'10'!B13</f>
        <v>Ar priemonė prisideda prie 5 konkretaus BŽŪP tikslo? (tikslas nurodytas 5 lape)</v>
      </c>
      <c r="C12" s="672" t="str">
        <f>'10'!D13</f>
        <v>Ne</v>
      </c>
    </row>
    <row r="13" spans="1:5" ht="30" x14ac:dyDescent="0.25">
      <c r="A13" s="2" t="s">
        <v>195</v>
      </c>
      <c r="B13" s="671" t="str">
        <f>'10'!B14</f>
        <v>Ar priemonė prisideda prie 6 konkretaus BŽŪP tikslo? (tikslas nurodytas 5 lape)</v>
      </c>
      <c r="C13" s="672" t="str">
        <f>'10'!D14</f>
        <v>Ne</v>
      </c>
    </row>
    <row r="14" spans="1:5" ht="30" x14ac:dyDescent="0.25">
      <c r="A14" s="2" t="s">
        <v>196</v>
      </c>
      <c r="B14" s="671" t="str">
        <f>'10'!B15</f>
        <v>Ar priemonė prisideda prie 9 konkretaus BŽŪP tikslo? (tikslas nurodytas 5 lape)</v>
      </c>
      <c r="C14" s="672" t="str">
        <f>'10'!D15</f>
        <v>Taip</v>
      </c>
    </row>
    <row r="15" spans="1:5" x14ac:dyDescent="0.25">
      <c r="A15" s="2" t="s">
        <v>94</v>
      </c>
      <c r="B15" s="673" t="str">
        <f>'10'!B16</f>
        <v>A dalis. Priemonės intervencijos logika:</v>
      </c>
      <c r="C15" s="674"/>
    </row>
    <row r="16" spans="1:5" ht="285" x14ac:dyDescent="0.25">
      <c r="A16" s="2" t="s">
        <v>197</v>
      </c>
      <c r="B16" s="671" t="str">
        <f>'10'!B17</f>
        <v>Priemonės tikslas, ryšys su pagrindiniu BŽŪP tikslu ir VVG teritorijos poreikiais (problemomis ir (arba) potencialu), ryšys su VPS tema (jei taikoma)</v>
      </c>
      <c r="C16" s="675" t="str">
        <f>'10'!D17</f>
        <v>Tikslas – integruojant gamtos ir kultūros išteklius pagerinti sveikatinimo paslaugų kokybę, padidinti jų prieinamumą vietos gyventojams ir turistams. Vietovė turi gausius išteklius, retai apgyvendinta, todėl gali būti ekonomiškiau organizuoti kompleksines gyventojams ir turistams skirtas paslaugas, jų teikimo kaštai gali  būti mažesni, paslaugų paklausa gali būti didesnė. Atliepiami poreikiai įvairinti ir pagerinti sveikatinimo, plėtoti verslo paslaugas sanatorijoms, stambesniems sveikatinimo ir turizmo paslaugų teikėjams; atrasti turizmo ir sveikatos paslaugoms patrauklius objektus, integruojant gamtos ir kultūros išteklius sukurti vertingus produktus turizmo rinkai. Įgyvendinama plėtojant 1, 2, 4, 5, 6 stiprybes ir atsiveriančias 1, 3, 7 galimybes. Tikimasi, kad bus išvengta 2, 4, 6 grėsmių, sumažintos ir (arba) visiškai panaikintos 3, 4, 5 silpnybės. Priemonė prisidės prie SO8 siekių – paskatins ekonominį augimą, darbo vietų kūrimą, vietos plėtrą, sustiprins bendradarbiavimą</v>
      </c>
    </row>
    <row r="17" spans="1:3" ht="120" x14ac:dyDescent="0.25">
      <c r="A17" s="2" t="s">
        <v>198</v>
      </c>
      <c r="B17" s="669" t="str">
        <f>'10'!B18</f>
        <v>Pokytis, kurio siekiama VPS priemone</v>
      </c>
      <c r="C17" s="675" t="str">
        <f>'10'!D18</f>
        <v>Pokytis: 1) pasitelkiant vietos išteklius sukurtos ir (ar) pagerinta sveikatinimo paslaugų kokybė; 2) padidintos materialinės investicijos, ekonomiškai aktyvių gyventojų ir verslų skaičius; 3) padidintas sveikatinimo paslaugų prieinamumas vietos gyventojams ir turistams; 4) padidintas sveikatingumas, gyvūnų gerovė, aplinkosauginis sąmoningumas, prisidedama prie klimato kaitos švelninimo ir prisitaikymo prie jos</v>
      </c>
    </row>
    <row r="18" spans="1:3" ht="120" x14ac:dyDescent="0.25">
      <c r="A18" s="2" t="s">
        <v>199</v>
      </c>
      <c r="B18" s="509" t="str">
        <f>'10'!B19</f>
        <v>Kaip priemonė prisidės prie horizontalaus tikslo d įgyvendinimo? (pildoma, jei taikoma)</v>
      </c>
      <c r="C18" s="675" t="str">
        <f>'10'!D19</f>
        <v>Pareiškėjai bus skatinami pereiti prie tvarios energetikos, naudoti tvarius, draugiškus aplinkai ir žmogaus sveikatai palankius metodus bei klimato kaitą švelninančias priemones. Per papildomus projektų atrankos balus bus siekiama, kad įsigytos technologijos, įranga, medžiagos ar sukurtos paslaugos būtų palankūs aplinkai ir prisidėtų prie klimato kaitos švelninimo</v>
      </c>
    </row>
    <row r="19" spans="1:3" ht="30" x14ac:dyDescent="0.25">
      <c r="A19" s="2" t="s">
        <v>200</v>
      </c>
      <c r="B19" s="509" t="str">
        <f>'10'!B20</f>
        <v>Kaip priemonė prisidės prie horizontalaus tikslo e įgyvendinimo? (pildoma, jei taikoma)</v>
      </c>
      <c r="C19" s="675">
        <f>'10'!D20</f>
        <v>0</v>
      </c>
    </row>
    <row r="20" spans="1:3" ht="30" x14ac:dyDescent="0.25">
      <c r="A20" s="2" t="s">
        <v>201</v>
      </c>
      <c r="B20" s="509" t="str">
        <f>'10'!B21</f>
        <v>Kaip priemonė prisidės prie horizontalaus tikslo f įgyvendinimo? (pildoma, jei taikoma)</v>
      </c>
      <c r="C20" s="675">
        <f>'10'!D21</f>
        <v>0</v>
      </c>
    </row>
    <row r="21" spans="1:3" ht="135" x14ac:dyDescent="0.25">
      <c r="A21" s="2" t="s">
        <v>202</v>
      </c>
      <c r="B21" s="509" t="str">
        <f>'10'!B22</f>
        <v>Kaip priemonė prisidės prie horizontalaus tikslo i įgyvendinimo? (pildoma, jei taikoma)</v>
      </c>
      <c r="C21" s="675" t="str">
        <f>'10'!D22</f>
        <v>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v>
      </c>
    </row>
    <row r="22" spans="1:3" ht="30" x14ac:dyDescent="0.25">
      <c r="A22" s="2" t="s">
        <v>203</v>
      </c>
      <c r="B22" s="673" t="str">
        <f>'10'!B23</f>
        <v>B dalis. Pareiškėjų ir projektų tinkamumo sąlygos, projektų atrankos principai:</v>
      </c>
      <c r="C22" s="674"/>
    </row>
    <row r="23" spans="1:3" ht="90" x14ac:dyDescent="0.25">
      <c r="A23" s="2" t="s">
        <v>204</v>
      </c>
      <c r="B23" s="509" t="str">
        <f>'10'!B24</f>
        <v>Pagal priemonę remiamos veiklos</v>
      </c>
      <c r="C23" s="675" t="str">
        <f>'10'!D24</f>
        <v>Remtinas paslaugų, įrangos ir (arba) technikos įsigijimas  ir (arba) atnaujinimas; intelektinės, sveikatinimo ir užimtumo, turizmo oragnizavimo ir paslaugų teikimo gyventojams, turistams, sanatorijoms ir kt. verslams veiklos, kurios padeda  kurti darbo vietas ir vystyti verslus</v>
      </c>
    </row>
    <row r="24" spans="1:3" ht="45" x14ac:dyDescent="0.25">
      <c r="A24" s="2" t="s">
        <v>205</v>
      </c>
      <c r="B24" s="669" t="str">
        <f>'10'!B25</f>
        <v>Tinkami pareiškėjai ir partneriai (jei taikomas reikalavimas projektus įgyvendinti su partneriais)</v>
      </c>
      <c r="C24" s="675" t="str">
        <f>'10'!D25</f>
        <v>Juridinis asmuo, fizinis asmuo (FA).  VVG teritorijoje registruota, veikianti l. maža arba maža įmonė;  gyvenantis ir/ar veikiantis ūkininkas, FA</v>
      </c>
    </row>
    <row r="25" spans="1:3" ht="30" x14ac:dyDescent="0.25">
      <c r="A25" s="2" t="s">
        <v>206</v>
      </c>
      <c r="B25" s="669" t="str">
        <f>'10'!B26</f>
        <v>Priemonės tikslinė grupė (pildoma, jei nesutampa su tinkamais pareiškėjais ir (arba) partneriais)</v>
      </c>
      <c r="C25" s="675" t="str">
        <f>'10'!D26</f>
        <v>Tikslinė grupė Alytaus r. VVG teritorijos gyventojai ir turistai (lankytojai)</v>
      </c>
    </row>
    <row r="26" spans="1:3" ht="150" x14ac:dyDescent="0.25">
      <c r="A26" s="2" t="s">
        <v>725</v>
      </c>
      <c r="B26" s="509" t="str">
        <f>'10'!B27</f>
        <v>Tinkamumo sąlygos pareiškėjams ir projektams</v>
      </c>
      <c r="C26" s="675" t="str">
        <f>'10'!D27</f>
        <v>1.	Atliepia visuomenės poreikius, susijusius su maistu ir sveikata, įskaitant aukštos kokybės, saugius ir maistingus maisto produktus, pagamintus tvariu būdu, mažinti maisto atliekas, didinti gyvūnų gerovę ir kovoti su antimikrobiniu atsparumu;
2.	Prisideda prie klimato kaitos švelninimo ir prisitaikymo prie jos, be kita ko, mažinant išmetamą šiltnamio efektą sukeliančių dujų kiekį ir didinant anglies dioksido sekvestraciją, taip pat plėtoti tvariąją energetiką</v>
      </c>
    </row>
    <row r="27" spans="1:3" ht="180" x14ac:dyDescent="0.25">
      <c r="A27" s="2" t="s">
        <v>726</v>
      </c>
      <c r="B27" s="671" t="str">
        <f>'10'!B28</f>
        <v>Projektų atrankos principai</v>
      </c>
      <c r="C27" s="675" t="str">
        <f>'10'!D28</f>
        <v>Kriterijai: 
Privalomas - projektu numatoma sukurti arba plėtoti verslą,  numatoma sukurti ir išlaikyti ne mažiau kaip 2 naujas (2,0 etatai) darbo vietas..
Pasirinktinai bent 2: 
1)	didesnis galutinių naudos gavėjų skaičius, vnt.;
2)	projekto metu įtraukiami mažiau galimybių turintys asmenys, jaunimas iki 29,  ir/arba jauni žmonės iki 40 m.;
3)	pasirinktinai bendradarbiaujant derinamos „kietosios“ investicijos ir „minkštosios“ tęstinės veiklos</v>
      </c>
    </row>
    <row r="28" spans="1:3" x14ac:dyDescent="0.25">
      <c r="A28" s="2" t="s">
        <v>727</v>
      </c>
      <c r="B28" s="509" t="str">
        <f>'10'!B29</f>
        <v>Planuojamų kvietimų teikti paraiškas skaičius</v>
      </c>
      <c r="C28" s="668">
        <f>'10'!D29</f>
        <v>3</v>
      </c>
    </row>
    <row r="29" spans="1:3" x14ac:dyDescent="0.25">
      <c r="A29" s="2" t="s">
        <v>728</v>
      </c>
      <c r="B29" s="649" t="str">
        <f>'10'!B30</f>
        <v>C dalis. Paramos dydžiai:</v>
      </c>
      <c r="C29" s="674"/>
    </row>
    <row r="30" spans="1:3" x14ac:dyDescent="0.25">
      <c r="A30" s="2" t="s">
        <v>729</v>
      </c>
      <c r="B30" s="509" t="str">
        <f>'10'!B31</f>
        <v>Didžiausia paramos suma vietos projektui, Eur</v>
      </c>
      <c r="C30" s="675">
        <f>'10'!D31</f>
        <v>160000</v>
      </c>
    </row>
    <row r="31" spans="1:3" x14ac:dyDescent="0.25">
      <c r="A31" s="2" t="s">
        <v>730</v>
      </c>
      <c r="B31" s="509" t="str">
        <f>'10'!B32</f>
        <v xml:space="preserve">Paramos lyginamoji dalis, proc. </v>
      </c>
      <c r="C31" s="675" t="str">
        <f>'10'!D32</f>
        <v>iki 65 proc.</v>
      </c>
    </row>
    <row r="32" spans="1:3" x14ac:dyDescent="0.25">
      <c r="A32" s="2" t="s">
        <v>731</v>
      </c>
      <c r="B32" s="509" t="str">
        <f>'10'!B33</f>
        <v>Planuojama paramos suma priemonei, Eur</v>
      </c>
      <c r="C32" s="676">
        <f>'10'!D33</f>
        <v>480000</v>
      </c>
    </row>
    <row r="33" spans="1:3" x14ac:dyDescent="0.25">
      <c r="A33" s="2" t="s">
        <v>732</v>
      </c>
      <c r="B33" s="509" t="str">
        <f>'10'!B34</f>
        <v>Planuojama paremti projektų (rodiklis L700)</v>
      </c>
      <c r="C33" s="677">
        <f>'10'!D34</f>
        <v>4</v>
      </c>
    </row>
    <row r="34" spans="1:3" ht="60" x14ac:dyDescent="0.25">
      <c r="A34" s="2" t="s">
        <v>733</v>
      </c>
      <c r="B34" s="509" t="str">
        <f>'10'!B35</f>
        <v>Paaiškinimas, kaip nustatyta rodiklio L700 reikšmė</v>
      </c>
      <c r="C34" s="675" t="str">
        <f>'10'!D35</f>
        <v>Projektų skaičius grindžiamas vietos gyventojų susidomėjimu (per gyventojų grupių diskusijas, darbo grupės susitikimus) bei turima praeitų laikotarpių patirtimi.</v>
      </c>
    </row>
    <row r="35" spans="1:3" ht="30" x14ac:dyDescent="0.25">
      <c r="A35" s="2" t="s">
        <v>734</v>
      </c>
      <c r="B35" s="649" t="str">
        <f>'10'!B36</f>
        <v>D dalis. Priemonės indėlis į ES ir nacionalinių horizontaliųjų principų įgyvendinimą:</v>
      </c>
      <c r="C35" s="674"/>
    </row>
    <row r="36" spans="1:3" x14ac:dyDescent="0.25">
      <c r="A36" s="2" t="s">
        <v>735</v>
      </c>
      <c r="B36" s="678" t="str">
        <f>'10'!B37</f>
        <v>Subregioninės vietovės principas:</v>
      </c>
      <c r="C36" s="674"/>
    </row>
    <row r="37" spans="1:3" ht="30" x14ac:dyDescent="0.25">
      <c r="A37" s="2" t="s">
        <v>736</v>
      </c>
      <c r="B37" s="509" t="str">
        <f>'10'!B38</f>
        <v>Ar siekiama, kad pagal priemonę finansuojami projektai apimtų visas VVG teritorijos seniūnijas?</v>
      </c>
      <c r="C37" s="670" t="str">
        <f>'10'!D38</f>
        <v>Taip</v>
      </c>
    </row>
    <row r="38" spans="1:3" ht="90" x14ac:dyDescent="0.25">
      <c r="A38" s="2" t="s">
        <v>737</v>
      </c>
      <c r="B38" s="509" t="str">
        <f>'10'!B39</f>
        <v>Pasirinkimo pagrindimas</v>
      </c>
      <c r="C38" s="675" t="str">
        <f>'10'!D39</f>
        <v>Pagal priemonę siekiama platesnio investicijų ir veiklų pasiskirstymo, didesnio naudos gavėjų skaičiaus, didesnio paslaugų prieinamumo vietos gyventojams ir turistams,  didesnio aplinkosauginio sąmoningumo, prisidėjimo prie klimato kaitos švelninimo ir prisitaikymo prie jos</v>
      </c>
    </row>
    <row r="39" spans="1:3" x14ac:dyDescent="0.25">
      <c r="A39" s="2" t="s">
        <v>738</v>
      </c>
      <c r="B39" s="678" t="str">
        <f>'10'!B40</f>
        <v>Partnerystės principas:</v>
      </c>
      <c r="C39" s="674"/>
    </row>
    <row r="40" spans="1:3" ht="30" x14ac:dyDescent="0.25">
      <c r="A40" s="2" t="s">
        <v>739</v>
      </c>
      <c r="B40" s="509" t="str">
        <f>'10'!B41</f>
        <v>Ar siekiama, kad pagal priemonę finansuojami projektai būtų vykdomi su partneriais?</v>
      </c>
      <c r="C40" s="670" t="str">
        <f>'10'!D41</f>
        <v>Taip, pasirinktinai</v>
      </c>
    </row>
    <row r="41" spans="1:3" ht="75" x14ac:dyDescent="0.25">
      <c r="A41" s="2" t="s">
        <v>740</v>
      </c>
      <c r="B41" s="509" t="str">
        <f>'10'!B42</f>
        <v>Pasirinkimo pagrindimas</v>
      </c>
      <c r="C41" s="675" t="str">
        <f>'10'!D42</f>
        <v>Skatinama bendradarbiaujant organizacijoms integruoti gamtos ir kultūros išteklius, jų pagrindu sukurti ir teikti sveikatinimo paslaugas, pagerinti jų kokybę. Vienas iš atrankos kriterijų  „Projektas įgyvendinamas kartu su partneriais"</v>
      </c>
    </row>
    <row r="42" spans="1:3" x14ac:dyDescent="0.25">
      <c r="A42" s="2" t="s">
        <v>741</v>
      </c>
      <c r="B42" s="678" t="str">
        <f>'10'!B43</f>
        <v>Inovacijų principas:</v>
      </c>
      <c r="C42" s="674"/>
    </row>
    <row r="43" spans="1:3" ht="30" x14ac:dyDescent="0.25">
      <c r="A43" s="2" t="s">
        <v>742</v>
      </c>
      <c r="B43" s="509" t="str">
        <f>'10'!B44</f>
        <v>Ar siekiama, kad pagal priemonę finansuojami projektai būtų skirti inovacijoms vietos lygiu diegti?</v>
      </c>
      <c r="C43" s="670" t="str">
        <f>'10'!D44</f>
        <v>Ne</v>
      </c>
    </row>
    <row r="44" spans="1:3" x14ac:dyDescent="0.25">
      <c r="A44" s="2" t="s">
        <v>743</v>
      </c>
      <c r="B44" s="509" t="str">
        <f>'10'!B45</f>
        <v>Pasirinkimo pagrindimas</v>
      </c>
      <c r="C44" s="675">
        <f>'10'!D45</f>
        <v>0</v>
      </c>
    </row>
    <row r="45" spans="1:3" ht="30" x14ac:dyDescent="0.25">
      <c r="A45" s="2" t="s">
        <v>744</v>
      </c>
      <c r="B45" s="509" t="str">
        <f>'10'!B46</f>
        <v>Planuojama paremti projektų, skirtų inovacijoms vietos lygiu diegti (rodiklis L710)</v>
      </c>
      <c r="C45" s="677">
        <f>'10'!D46</f>
        <v>0</v>
      </c>
    </row>
    <row r="46" spans="1:3" x14ac:dyDescent="0.25">
      <c r="A46" s="2" t="s">
        <v>745</v>
      </c>
      <c r="B46" s="678" t="str">
        <f>'10'!B47</f>
        <v>Lyčių lygybė ir nediskriminavimas:</v>
      </c>
      <c r="C46" s="674"/>
    </row>
    <row r="47" spans="1:3" ht="30" x14ac:dyDescent="0.25">
      <c r="A47" s="2" t="s">
        <v>746</v>
      </c>
      <c r="B47" s="509" t="str">
        <f>'10'!B48</f>
        <v>Ar pagal priemonę finansuojami projektai, skirti lyčių lygybei ir nediskriminavimui?</v>
      </c>
      <c r="C47" s="670" t="str">
        <f>'10'!D48</f>
        <v>Taip</v>
      </c>
    </row>
    <row r="48" spans="1:3" ht="90" x14ac:dyDescent="0.25">
      <c r="A48" s="2" t="s">
        <v>747</v>
      </c>
      <c r="B48" s="509" t="str">
        <f>'10'!B49</f>
        <v>Pasirinkimo pagrindimas (jei taip, kaip bus užtikrinta)</v>
      </c>
      <c r="C48" s="675" t="str">
        <f>'10'!D49</f>
        <v>Visuose projektuose bus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v>
      </c>
    </row>
    <row r="49" spans="1:3" x14ac:dyDescent="0.25">
      <c r="A49" s="2" t="s">
        <v>748</v>
      </c>
      <c r="B49" s="678" t="str">
        <f>'10'!B50</f>
        <v>Jaunimas:</v>
      </c>
      <c r="C49" s="674"/>
    </row>
    <row r="50" spans="1:3" ht="30" x14ac:dyDescent="0.25">
      <c r="A50" s="2" t="s">
        <v>749</v>
      </c>
      <c r="B50" s="509" t="str">
        <f>'10'!B51</f>
        <v>Ar pagal priemonę finansuojami projektai, skirti jaunimui?</v>
      </c>
      <c r="C50" s="670" t="str">
        <f>'10'!D51</f>
        <v>Taip</v>
      </c>
    </row>
    <row r="51" spans="1:3" ht="45" x14ac:dyDescent="0.25">
      <c r="A51" s="2" t="s">
        <v>750</v>
      </c>
      <c r="B51" s="509" t="str">
        <f>'10'!B52</f>
        <v>Pasirinkimo pagrindimas (jei taip, kaip bus užtikrinta)</v>
      </c>
      <c r="C51" s="675" t="str">
        <f>'10'!D52</f>
        <v>Vienas iš projektų atrankos principų - į projekto veiklas įtraukiamas jaunimas  iki 29,  ir/arba jauni žmonės iki 40 m..</v>
      </c>
    </row>
    <row r="52" spans="1:3" x14ac:dyDescent="0.25">
      <c r="A52" s="2" t="s">
        <v>751</v>
      </c>
      <c r="B52" s="673" t="str">
        <f>'10'!B53</f>
        <v>E dalis. Priemonės rezultato rodikliai:</v>
      </c>
      <c r="C52" s="674"/>
    </row>
    <row r="53" spans="1:3" x14ac:dyDescent="0.25">
      <c r="A53" s="2" t="s">
        <v>752</v>
      </c>
      <c r="B53" s="678" t="str">
        <f>'10'!B54</f>
        <v>SP rezultato rodiklių taikymas priemonei:</v>
      </c>
      <c r="C53" s="674"/>
    </row>
    <row r="54" spans="1:3" x14ac:dyDescent="0.25">
      <c r="A54" s="2" t="s">
        <v>753</v>
      </c>
      <c r="B54" s="679" t="str">
        <f>'10'!B55</f>
        <v>R.3</v>
      </c>
      <c r="C54" s="680" t="str">
        <f>'10'!D55</f>
        <v>Ne</v>
      </c>
    </row>
    <row r="55" spans="1:3" x14ac:dyDescent="0.25">
      <c r="A55" s="2" t="s">
        <v>754</v>
      </c>
      <c r="B55" s="679" t="str">
        <f>'10'!B56</f>
        <v>R.37</v>
      </c>
      <c r="C55" s="680" t="str">
        <f>'10'!D56</f>
        <v>Taip</v>
      </c>
    </row>
    <row r="56" spans="1:3" x14ac:dyDescent="0.25">
      <c r="A56" s="2" t="s">
        <v>755</v>
      </c>
      <c r="B56" s="679" t="str">
        <f>'10'!B57</f>
        <v>R.39</v>
      </c>
      <c r="C56" s="680" t="str">
        <f>'10'!D57</f>
        <v>Taip</v>
      </c>
    </row>
    <row r="57" spans="1:3" x14ac:dyDescent="0.25">
      <c r="A57" s="2" t="s">
        <v>756</v>
      </c>
      <c r="B57" s="679" t="str">
        <f>'10'!B58</f>
        <v>R.41</v>
      </c>
      <c r="C57" s="680" t="str">
        <f>'10'!D58</f>
        <v>Ne</v>
      </c>
    </row>
    <row r="58" spans="1:3" x14ac:dyDescent="0.25">
      <c r="A58" s="2" t="s">
        <v>757</v>
      </c>
      <c r="B58" s="679" t="str">
        <f>'10'!B59</f>
        <v>R.42</v>
      </c>
      <c r="C58" s="680" t="str">
        <f>'10'!D59</f>
        <v>Ne</v>
      </c>
    </row>
    <row r="59" spans="1:3" x14ac:dyDescent="0.25">
      <c r="A59" s="2" t="s">
        <v>758</v>
      </c>
      <c r="B59" s="678" t="str">
        <f>'10'!B60</f>
        <v>VPS rodiklių taikymas priemonei:</v>
      </c>
      <c r="C59" s="674"/>
    </row>
    <row r="60" spans="1:3" x14ac:dyDescent="0.25">
      <c r="A60" s="2" t="s">
        <v>759</v>
      </c>
      <c r="B60" s="679" t="str">
        <f>'10'!B61</f>
        <v>ALYT-P.1</v>
      </c>
      <c r="C60" s="680" t="str">
        <f>'10'!D61</f>
        <v>Ne</v>
      </c>
    </row>
    <row r="61" spans="1:3" x14ac:dyDescent="0.25">
      <c r="A61" s="2" t="s">
        <v>760</v>
      </c>
      <c r="B61" s="679" t="str">
        <f>'10'!B62</f>
        <v>ALYT-P.2</v>
      </c>
      <c r="C61" s="680" t="str">
        <f>'10'!D62</f>
        <v>Ne</v>
      </c>
    </row>
    <row r="62" spans="1:3" x14ac:dyDescent="0.25">
      <c r="A62" s="2" t="s">
        <v>761</v>
      </c>
      <c r="B62" s="679" t="str">
        <f>'10'!B63</f>
        <v>ALYT-P.3</v>
      </c>
      <c r="C62" s="680" t="str">
        <f>'10'!D63</f>
        <v>Ne</v>
      </c>
    </row>
    <row r="63" spans="1:3" x14ac:dyDescent="0.25">
      <c r="A63" s="2" t="s">
        <v>762</v>
      </c>
      <c r="B63" s="679" t="str">
        <f>'10'!B64</f>
        <v>ALYT-P.4</v>
      </c>
      <c r="C63" s="680" t="str">
        <f>'10'!D64</f>
        <v>Ne</v>
      </c>
    </row>
    <row r="64" spans="1:3" x14ac:dyDescent="0.25">
      <c r="A64" s="2" t="s">
        <v>763</v>
      </c>
      <c r="B64" s="679" t="str">
        <f>'10'!B65</f>
        <v>ALYT-P.5</v>
      </c>
      <c r="C64" s="680" t="str">
        <f>'10'!D65</f>
        <v>Ne</v>
      </c>
    </row>
    <row r="65" spans="1:3" x14ac:dyDescent="0.25">
      <c r="A65" s="2" t="s">
        <v>764</v>
      </c>
      <c r="B65" s="679" t="str">
        <f>'10'!B66</f>
        <v>ALYT-P.6</v>
      </c>
      <c r="C65" s="680" t="str">
        <f>'10'!D66</f>
        <v>Ne</v>
      </c>
    </row>
    <row r="66" spans="1:3" x14ac:dyDescent="0.25">
      <c r="A66" s="2" t="s">
        <v>765</v>
      </c>
      <c r="B66" s="679" t="str">
        <f>'10'!B67</f>
        <v>ALYT-P.7</v>
      </c>
      <c r="C66" s="680" t="str">
        <f>'10'!D67</f>
        <v>Ne</v>
      </c>
    </row>
    <row r="67" spans="1:3" x14ac:dyDescent="0.25">
      <c r="A67" s="2" t="s">
        <v>766</v>
      </c>
      <c r="B67" s="679" t="str">
        <f>'10'!B68</f>
        <v>ALYT-P.8</v>
      </c>
      <c r="C67" s="680" t="str">
        <f>'10'!D68</f>
        <v>Ne</v>
      </c>
    </row>
    <row r="68" spans="1:3" x14ac:dyDescent="0.25">
      <c r="A68" s="2" t="s">
        <v>767</v>
      </c>
      <c r="B68" s="679" t="str">
        <f>'10'!B69</f>
        <v>ALYT-P.9</v>
      </c>
      <c r="C68" s="680" t="str">
        <f>'10'!D69</f>
        <v>Ne</v>
      </c>
    </row>
    <row r="69" spans="1:3" x14ac:dyDescent="0.25">
      <c r="A69" s="2" t="s">
        <v>768</v>
      </c>
      <c r="B69" s="681" t="str">
        <f>'10'!B70</f>
        <v>ALYT-P.10</v>
      </c>
      <c r="C69" s="682" t="str">
        <f>'10'!D70</f>
        <v>Ne</v>
      </c>
    </row>
    <row r="70" spans="1:3" x14ac:dyDescent="0.25">
      <c r="A70" s="2" t="s">
        <v>769</v>
      </c>
      <c r="B70" s="673" t="str">
        <f>'10'!B71</f>
        <v>F dalis. Pagal priemonę remiamų projektų pobūdis:</v>
      </c>
      <c r="C70" s="674"/>
    </row>
    <row r="71" spans="1:3" x14ac:dyDescent="0.25">
      <c r="A71" s="2" t="s">
        <v>770</v>
      </c>
      <c r="B71" s="669" t="str">
        <f>'10'!B72</f>
        <v>Remiami pelno projektai</v>
      </c>
      <c r="C71" s="670" t="str">
        <f>'10'!D72</f>
        <v>Taip</v>
      </c>
    </row>
    <row r="72" spans="1:3" ht="60" x14ac:dyDescent="0.25">
      <c r="A72" s="2" t="s">
        <v>771</v>
      </c>
      <c r="B72" s="671" t="str">
        <f>'10'!B73</f>
        <v>Remiami projektai, susiję su žinių perdavimu, įskaitant konsultacijas, mokymą ir keitimąsi žiniomis apie tvarią, ekonominę, socialinę, aplinką ir klimatą tausojančią veiklą (aktualu rodikliui L801)</v>
      </c>
      <c r="C72" s="670" t="str">
        <f>'10'!D73</f>
        <v>Ne</v>
      </c>
    </row>
    <row r="73" spans="1:3" ht="75" x14ac:dyDescent="0.25">
      <c r="A73" s="2" t="s">
        <v>772</v>
      </c>
      <c r="B73" s="671" t="str">
        <f>'10'!B74</f>
        <v>Remiami projektai, susiję su gamintojų organizacijomis, vietinėmis rinkomis, trumpomis tiekimo grandinėmis ir kokybės schemomis, įskaitant paramą investicijoms, rinkodaros veiklą ir kt. (aktualu rodikliui L802)</v>
      </c>
      <c r="C73" s="670" t="str">
        <f>'10'!D74</f>
        <v>Taip</v>
      </c>
    </row>
    <row r="74" spans="1:3" ht="45" x14ac:dyDescent="0.25">
      <c r="A74" s="2" t="s">
        <v>773</v>
      </c>
      <c r="B74" s="671" t="str">
        <f>'10'!B75</f>
        <v>Remiami projektai, susiję su atsinaujinančios energijos gamybos pajėgumais, įskaitant biologinę (aktualu rodikliui L803)</v>
      </c>
      <c r="C74" s="670" t="str">
        <f>'10'!D75</f>
        <v>Ne</v>
      </c>
    </row>
    <row r="75" spans="1:3" ht="60" x14ac:dyDescent="0.25">
      <c r="A75" s="2" t="s">
        <v>774</v>
      </c>
      <c r="B75" s="671" t="str">
        <f>'10'!B76</f>
        <v>Remiami projektai, prisidedantys prie aplinkos tvarumo, klimato kaitos švelninimo bei prisitaikymo prie jos tikslų įgyvendinimo kaimo vietovėse (aktualu rodikliui L804)</v>
      </c>
      <c r="C75" s="670" t="str">
        <f>'10'!D76</f>
        <v>Taip</v>
      </c>
    </row>
    <row r="76" spans="1:3" ht="30" x14ac:dyDescent="0.25">
      <c r="A76" s="2" t="s">
        <v>775</v>
      </c>
      <c r="B76" s="671" t="str">
        <f>'10'!B77</f>
        <v>Remiami projektai, kurie kuria darbo vietas (aktualu rodikliui L805)</v>
      </c>
      <c r="C76" s="670" t="str">
        <f>'10'!D77</f>
        <v>Ne</v>
      </c>
    </row>
    <row r="77" spans="1:3" ht="30" x14ac:dyDescent="0.25">
      <c r="A77" s="2" t="s">
        <v>776</v>
      </c>
      <c r="B77" s="671" t="str">
        <f>'10'!B78</f>
        <v>Remiami kaimo verslų, įskaitant bioekonomiką, projektai (aktualu rodikliui L 806)</v>
      </c>
      <c r="C77" s="670" t="str">
        <f>'10'!D78</f>
        <v>Taip</v>
      </c>
    </row>
    <row r="78" spans="1:3" ht="30" x14ac:dyDescent="0.25">
      <c r="A78" s="2" t="s">
        <v>777</v>
      </c>
      <c r="B78" s="671" t="str">
        <f>'10'!B79</f>
        <v>Remiami projektai, susiję su sumanių kaimų strategijomis (aktualu rodikliui L807)</v>
      </c>
      <c r="C78" s="670" t="str">
        <f>'10'!D79</f>
        <v>Ne</v>
      </c>
    </row>
    <row r="79" spans="1:3" ht="30" x14ac:dyDescent="0.25">
      <c r="A79" s="2" t="s">
        <v>778</v>
      </c>
      <c r="B79" s="671" t="str">
        <f>'10'!B80</f>
        <v>Remiami projektai, gerinantys paslaugų prieinamumą ir infrastruktūrą (aktualu rodikliui L808)</v>
      </c>
      <c r="C79" s="670" t="str">
        <f>'10'!D80</f>
        <v>Taip</v>
      </c>
    </row>
    <row r="80" spans="1:3" ht="30" x14ac:dyDescent="0.25">
      <c r="A80" s="2" t="s">
        <v>779</v>
      </c>
      <c r="B80" s="671" t="str">
        <f>'10'!B81</f>
        <v>Remiami socialinės įtraukties projektai (aktualu rodikliui L809)</v>
      </c>
      <c r="C80" s="670" t="str">
        <f>'10'!D81</f>
        <v>Ne</v>
      </c>
    </row>
    <row r="81" spans="1:3" x14ac:dyDescent="0.25">
      <c r="A81" s="2"/>
      <c r="B81" s="647"/>
      <c r="C81" s="683"/>
    </row>
    <row r="82" spans="1:3" x14ac:dyDescent="0.25">
      <c r="A82" s="1"/>
      <c r="B82" s="362"/>
      <c r="C82" s="684" t="str">
        <f>'10'!E6</f>
        <v>2 priemonė</v>
      </c>
    </row>
    <row r="83" spans="1:3" ht="30" x14ac:dyDescent="0.25">
      <c r="A83" s="2" t="s">
        <v>188</v>
      </c>
      <c r="B83" s="509" t="str">
        <f>B6</f>
        <v>Priemonės pavadinimas</v>
      </c>
      <c r="C83" s="668" t="str">
        <f>'10'!E7</f>
        <v>Darnaus turizmo verslo kūrimas ir plėtra integruojant vietos kultūros ir gamtos  išteklius</v>
      </c>
    </row>
    <row r="84" spans="1:3" x14ac:dyDescent="0.25">
      <c r="A84" s="2" t="s">
        <v>189</v>
      </c>
      <c r="B84" s="669" t="str">
        <f t="shared" ref="B84:B147" si="0">B7</f>
        <v>Priemonės rūšis</v>
      </c>
      <c r="C84" s="668" t="str">
        <f>'10'!E8</f>
        <v>Ne žemės ūkio verslo kūrimas ir plėtra</v>
      </c>
    </row>
    <row r="85" spans="1:3" ht="30" x14ac:dyDescent="0.25">
      <c r="A85" s="2" t="s">
        <v>190</v>
      </c>
      <c r="B85" s="669" t="str">
        <f t="shared" si="0"/>
        <v>VVG teritorijos poreikių, kuriuos tenkina priemonė, skaičius</v>
      </c>
      <c r="C85" s="668">
        <f>'10'!E9</f>
        <v>2</v>
      </c>
    </row>
    <row r="86" spans="1:3" x14ac:dyDescent="0.25">
      <c r="A86" s="2" t="s">
        <v>191</v>
      </c>
      <c r="B86" s="669" t="str">
        <f t="shared" si="0"/>
        <v>BŽŪP tikslų, kuriuos įgyvendina priemonė, skaičius</v>
      </c>
      <c r="C86" s="668">
        <f>'10'!E10</f>
        <v>3</v>
      </c>
    </row>
    <row r="87" spans="1:3" ht="60" x14ac:dyDescent="0.25">
      <c r="A87" s="2" t="s">
        <v>192</v>
      </c>
      <c r="B87" s="669" t="str">
        <f t="shared" si="0"/>
        <v>Pagrindinis BŽŪP tikslas, kurį įgyvendina VPS priemonė</v>
      </c>
      <c r="C87" s="670" t="str">
        <f>'10'!E11</f>
        <v>SO8. Skatinti užimtumą, augimą, lyčių lygybę, įskaitant moterų dalyvavimą ūkininkavimo veikloje, socialinę įtrauktį ir vietos plėtrą kaimo vietovėse, įskaitant žiedinę bioekonomiką ir tvarią miškininkystę</v>
      </c>
    </row>
    <row r="88" spans="1:3" ht="30" x14ac:dyDescent="0.25">
      <c r="A88" s="2" t="s">
        <v>193</v>
      </c>
      <c r="B88" s="671" t="str">
        <f t="shared" si="0"/>
        <v>Ar priemonė prisideda prie 4 konkretaus BŽŪP tikslo? (tikslas nurodytas 5 lape)</v>
      </c>
      <c r="C88" s="670" t="str">
        <f>'10'!E12</f>
        <v>Taip</v>
      </c>
    </row>
    <row r="89" spans="1:3" ht="30" x14ac:dyDescent="0.25">
      <c r="A89" s="2" t="s">
        <v>194</v>
      </c>
      <c r="B89" s="671" t="str">
        <f t="shared" si="0"/>
        <v>Ar priemonė prisideda prie 5 konkretaus BŽŪP tikslo? (tikslas nurodytas 5 lape)</v>
      </c>
      <c r="C89" s="670" t="str">
        <f>'10'!E13</f>
        <v>Ne</v>
      </c>
    </row>
    <row r="90" spans="1:3" ht="30" x14ac:dyDescent="0.25">
      <c r="A90" s="2" t="s">
        <v>195</v>
      </c>
      <c r="B90" s="671" t="str">
        <f t="shared" si="0"/>
        <v>Ar priemonė prisideda prie 6 konkretaus BŽŪP tikslo? (tikslas nurodytas 5 lape)</v>
      </c>
      <c r="C90" s="670" t="str">
        <f>'10'!E14</f>
        <v>Ne</v>
      </c>
    </row>
    <row r="91" spans="1:3" ht="30" x14ac:dyDescent="0.25">
      <c r="A91" s="2" t="s">
        <v>196</v>
      </c>
      <c r="B91" s="671" t="str">
        <f t="shared" si="0"/>
        <v>Ar priemonė prisideda prie 9 konkretaus BŽŪP tikslo? (tikslas nurodytas 5 lape)</v>
      </c>
      <c r="C91" s="670" t="str">
        <f>'10'!E15</f>
        <v>Taip</v>
      </c>
    </row>
    <row r="92" spans="1:3" x14ac:dyDescent="0.25">
      <c r="A92" s="2" t="s">
        <v>94</v>
      </c>
      <c r="B92" s="673" t="str">
        <f t="shared" si="0"/>
        <v>A dalis. Priemonės intervencijos logika:</v>
      </c>
      <c r="C92" s="674"/>
    </row>
    <row r="93" spans="1:3" ht="285" x14ac:dyDescent="0.25">
      <c r="A93" s="2" t="s">
        <v>197</v>
      </c>
      <c r="B93" s="671" t="str">
        <f t="shared" si="0"/>
        <v>Priemonės tikslas, ryšys su pagrindiniu BŽŪP tikslu ir VVG teritorijos poreikiais (problemomis ir (arba) potencialu), ryšys su VPS tema (jei taikoma)</v>
      </c>
      <c r="C93" s="675" t="str">
        <f>'10'!E17</f>
        <v>Tikslas - skatinti darnaus turizmo verslo kūrimą ir plėtrą integruojant vietos kultūros ir gamtos  išteklius. Atitinka VPS temą, nes vietovė turi gamtinių ir kultūros išteklių, turizmo objektų, kuriuos reikia pritaikyti turistų saugiam lankymui, padidinti sveikatinimo paslaugų prieinamumą vietos bendruomenei. Atliepiami poreikiai atrasti turizmo ir sveikatos paslaugoms patrauklius objektus, integruojant gamtos ir kultūros išteklius sukurti vertingus produktus turizmo rinkai; įvairinti ir pagerinti sveikatinimo paslaugas, plėtoti verslo paslaugas sanatorijoms, stambesniems sveikatinimo ir turizmo paslaugų teikėjams. Gali būti įgyvendinama panaudojant teritorijos 1, 4, 6 stiprybes ir atsiveriančias 1, 2, 3, 4, 6 galimybes, bus išvengta 5 grėsmės ir bent iš dalies sumažintos ir (arba) visiškai panaikintos 2,  4, 5 silpnybės. Priemonė prisidės prie SO8 siekių – paskatins ekonominį augimą, darbo vietų kūrimą, vietos plėtrą, sustiprins bendradarbiavimą</v>
      </c>
    </row>
    <row r="94" spans="1:3" ht="120" x14ac:dyDescent="0.25">
      <c r="A94" s="2" t="s">
        <v>198</v>
      </c>
      <c r="B94" s="669" t="str">
        <f t="shared" si="0"/>
        <v>Pokytis, kurio siekiama VPS priemone</v>
      </c>
      <c r="C94" s="675" t="str">
        <f>'10'!E18</f>
        <v>Pokytis: 1) padidėjusios materialinės investicijos, ekonomiškai aktyvių gyventojų ir darbo vietų skaičius; 2) sukurtos ir pradėtos teikti  darnaus turizmo paslaugos; 3) padidintas turizmo paslaugų prieinamumas vietos gyventojams ir turistams; 4) padidintas sveikatingumas, gyvūnų gerovė, aplinkosauginis sąmoningumas, prisidedama prie klimato kaitos švelninimo ir prisitaikymo prie jos</v>
      </c>
    </row>
    <row r="95" spans="1:3" ht="120" x14ac:dyDescent="0.25">
      <c r="A95" s="2" t="s">
        <v>199</v>
      </c>
      <c r="B95" s="509" t="str">
        <f t="shared" si="0"/>
        <v>Kaip priemonė prisidės prie horizontalaus tikslo d įgyvendinimo? (pildoma, jei taikoma)</v>
      </c>
      <c r="C95" s="675" t="str">
        <f>'10'!E19</f>
        <v>Pareiškėjai bus skatinami pereiti prie tvarios energetikos, naudoti tvarius, draugiškus aplinkai ir žmogaus sveikatai palankius metodus bei klimato kaitą švelninančias priemones. Per papildomus projektų atrankos balus bus siekiama, kad įsigytos technologijos, įranga, medžiagos ar sukurtos paslaugos būtų palankūs aplinkai ir prisidėtų prie klimato kaitos švelninimo.</v>
      </c>
    </row>
    <row r="96" spans="1:3" ht="30" x14ac:dyDescent="0.25">
      <c r="A96" s="2" t="s">
        <v>200</v>
      </c>
      <c r="B96" s="509" t="str">
        <f t="shared" si="0"/>
        <v>Kaip priemonė prisidės prie horizontalaus tikslo e įgyvendinimo? (pildoma, jei taikoma)</v>
      </c>
      <c r="C96" s="675">
        <f>'10'!E20</f>
        <v>0</v>
      </c>
    </row>
    <row r="97" spans="1:3" ht="30" x14ac:dyDescent="0.25">
      <c r="A97" s="2" t="s">
        <v>201</v>
      </c>
      <c r="B97" s="509" t="str">
        <f t="shared" si="0"/>
        <v>Kaip priemonė prisidės prie horizontalaus tikslo f įgyvendinimo? (pildoma, jei taikoma)</v>
      </c>
      <c r="C97" s="675">
        <f>'10'!E21</f>
        <v>0</v>
      </c>
    </row>
    <row r="98" spans="1:3" ht="150" x14ac:dyDescent="0.25">
      <c r="A98" s="2" t="s">
        <v>202</v>
      </c>
      <c r="B98" s="509" t="str">
        <f t="shared" si="0"/>
        <v>Kaip priemonė prisidės prie horizontalaus tikslo i įgyvendinimo? (pildoma, jei taikoma)</v>
      </c>
      <c r="C98" s="675" t="str">
        <f>'10'!E22</f>
        <v>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v>
      </c>
    </row>
    <row r="99" spans="1:3" ht="30" x14ac:dyDescent="0.25">
      <c r="A99" s="2" t="s">
        <v>203</v>
      </c>
      <c r="B99" s="673" t="str">
        <f t="shared" si="0"/>
        <v>B dalis. Pareiškėjų ir projektų tinkamumo sąlygos, projektų atrankos principai:</v>
      </c>
      <c r="C99" s="674"/>
    </row>
    <row r="100" spans="1:3" ht="75" x14ac:dyDescent="0.25">
      <c r="A100" s="2" t="s">
        <v>204</v>
      </c>
      <c r="B100" s="509" t="str">
        <f t="shared" si="0"/>
        <v>Pagal priemonę remiamos veiklos</v>
      </c>
      <c r="C100" s="675" t="str">
        <f>'10'!E24</f>
        <v xml:space="preserve"> Remtinas paslaugų, įrangos ir (arba) technikos įsigijimas  ir (arba) atnaujinimas,  darnaus turizmo (apjungiant gamtos ir kultūros išteklius) orgnizavimo ir paslaugų teikimo gyventojams, turistams ir kt. veiklos, kurios padeda  kurti darbo vietas ir vystyti verslus</v>
      </c>
    </row>
    <row r="101" spans="1:3" ht="45" x14ac:dyDescent="0.25">
      <c r="A101" s="2" t="s">
        <v>205</v>
      </c>
      <c r="B101" s="669" t="str">
        <f t="shared" si="0"/>
        <v>Tinkami pareiškėjai ir partneriai (jei taikomas reikalavimas projektus įgyvendinti su partneriais)</v>
      </c>
      <c r="C101" s="675" t="str">
        <f>'10'!E25</f>
        <v>Juridinis asmuo, fizinis asmuo (FA).  VVG teritorijoje registruota, veikianti l. maža arba maža įmonė;  gyvenantis ir/ar veikiantis ūkininkas, FA</v>
      </c>
    </row>
    <row r="102" spans="1:3" ht="30" x14ac:dyDescent="0.25">
      <c r="A102" s="2" t="s">
        <v>206</v>
      </c>
      <c r="B102" s="669" t="str">
        <f t="shared" si="0"/>
        <v>Priemonės tikslinė grupė (pildoma, jei nesutampa su tinkamais pareiškėjais ir (arba) partneriais)</v>
      </c>
      <c r="C102" s="675" t="str">
        <f>'10'!E26</f>
        <v>Tikslinė grupė Alytaus r. VVG teritorijos gyventojai ir turistai (lankytojai)</v>
      </c>
    </row>
    <row r="103" spans="1:3" ht="150" x14ac:dyDescent="0.25">
      <c r="A103" s="2" t="s">
        <v>725</v>
      </c>
      <c r="B103" s="509" t="str">
        <f t="shared" si="0"/>
        <v>Tinkamumo sąlygos pareiškėjams ir projektams</v>
      </c>
      <c r="C103" s="675" t="str">
        <f>'10'!E27</f>
        <v>1.	Atliepia visuomenės poreikius, susijusius su maistu ir sveikata, įskaitant aukštos kokybės, saugius ir maistingus maisto produktus, pagamintus tvariu būdu, mažinti maisto atliekas, didinti gyvūnų gerovę ir kovoti su antimikrobiniu atsparumu;
2.	Prisideda prie klimato kaitos švelninimo ir prisitaikymo prie jos, be kita ko, mažinant išmetamą šiltnamio efektą sukeliančių dujų kiekį ir didinant anglies dioksido sekvestraciją, taip pat plėtoti tvariąją energetiką.</v>
      </c>
    </row>
    <row r="104" spans="1:3" ht="150" x14ac:dyDescent="0.25">
      <c r="A104" s="2" t="s">
        <v>726</v>
      </c>
      <c r="B104" s="671" t="str">
        <f t="shared" si="0"/>
        <v>Projektų atrankos principai</v>
      </c>
      <c r="C104" s="675" t="str">
        <f>'10'!E28</f>
        <v>Kriterijai: 
Privalomas - projektu numatoma sukurti arba plėtoti verslą, sukurti ir išlaikyti ne mažiau kaip 2 naujas (2,0 etatai) darbo vietas.
Pasirinktinai bent 2: 
1)	bendradarbiaujant derinamos „kietosios“ investicijos ir „minkštosios“ tęstinės veiklos;
2)	sukuriamos darbo vietos jauniems žmonėms iki 40 m.;
3)	mažesni darbo vietos sukūrimo kaštai.</v>
      </c>
    </row>
    <row r="105" spans="1:3" x14ac:dyDescent="0.25">
      <c r="A105" s="2" t="s">
        <v>727</v>
      </c>
      <c r="B105" s="509" t="str">
        <f t="shared" si="0"/>
        <v>Planuojamų kvietimų teikti paraiškas skaičius</v>
      </c>
      <c r="C105" s="668">
        <f>'10'!E29</f>
        <v>3</v>
      </c>
    </row>
    <row r="106" spans="1:3" x14ac:dyDescent="0.25">
      <c r="A106" s="2" t="s">
        <v>728</v>
      </c>
      <c r="B106" s="649" t="str">
        <f t="shared" si="0"/>
        <v>C dalis. Paramos dydžiai:</v>
      </c>
      <c r="C106" s="674"/>
    </row>
    <row r="107" spans="1:3" x14ac:dyDescent="0.25">
      <c r="A107" s="2" t="s">
        <v>729</v>
      </c>
      <c r="B107" s="509" t="str">
        <f t="shared" si="0"/>
        <v>Didžiausia paramos suma vietos projektui, Eur</v>
      </c>
      <c r="C107" s="675">
        <f>'10'!E31</f>
        <v>150000</v>
      </c>
    </row>
    <row r="108" spans="1:3" x14ac:dyDescent="0.25">
      <c r="A108" s="2" t="s">
        <v>730</v>
      </c>
      <c r="B108" s="509" t="str">
        <f t="shared" si="0"/>
        <v xml:space="preserve">Paramos lyginamoji dalis, proc. </v>
      </c>
      <c r="C108" s="675" t="str">
        <f>'10'!E32</f>
        <v>iki 65 proc.</v>
      </c>
    </row>
    <row r="109" spans="1:3" x14ac:dyDescent="0.25">
      <c r="A109" s="2" t="s">
        <v>731</v>
      </c>
      <c r="B109" s="509" t="str">
        <f t="shared" si="0"/>
        <v>Planuojama paramos suma priemonei, Eur</v>
      </c>
      <c r="C109" s="676">
        <f>'10'!E33</f>
        <v>450000</v>
      </c>
    </row>
    <row r="110" spans="1:3" x14ac:dyDescent="0.25">
      <c r="A110" s="2" t="s">
        <v>732</v>
      </c>
      <c r="B110" s="509" t="str">
        <f t="shared" si="0"/>
        <v>Planuojama paremti projektų (rodiklis L700)</v>
      </c>
      <c r="C110" s="677">
        <f>'10'!E34</f>
        <v>4</v>
      </c>
    </row>
    <row r="111" spans="1:3" ht="60" x14ac:dyDescent="0.25">
      <c r="A111" s="2" t="s">
        <v>733</v>
      </c>
      <c r="B111" s="509" t="str">
        <f t="shared" si="0"/>
        <v>Paaiškinimas, kaip nustatyta rodiklio L700 reikšmė</v>
      </c>
      <c r="C111" s="675" t="str">
        <f>'10'!E35</f>
        <v>Projektų skaičius grindžiamas vietos gyventojų susidomėjimu (per gyventojų grupių diskusijas, darbo grupės susitikimus) bei turima praeitų laikotarpių patirtimi.</v>
      </c>
    </row>
    <row r="112" spans="1:3" ht="30" x14ac:dyDescent="0.25">
      <c r="A112" s="2" t="s">
        <v>734</v>
      </c>
      <c r="B112" s="649" t="str">
        <f t="shared" si="0"/>
        <v>D dalis. Priemonės indėlis į ES ir nacionalinių horizontaliųjų principų įgyvendinimą:</v>
      </c>
      <c r="C112" s="674"/>
    </row>
    <row r="113" spans="1:3" x14ac:dyDescent="0.25">
      <c r="A113" s="2" t="s">
        <v>735</v>
      </c>
      <c r="B113" s="678" t="str">
        <f t="shared" si="0"/>
        <v>Subregioninės vietovės principas:</v>
      </c>
      <c r="C113" s="674"/>
    </row>
    <row r="114" spans="1:3" ht="30" x14ac:dyDescent="0.25">
      <c r="A114" s="2" t="s">
        <v>736</v>
      </c>
      <c r="B114" s="509" t="str">
        <f t="shared" si="0"/>
        <v>Ar siekiama, kad pagal priemonę finansuojami projektai apimtų visas VVG teritorijos seniūnijas?</v>
      </c>
      <c r="C114" s="670" t="str">
        <f>'10'!E38</f>
        <v>Taip</v>
      </c>
    </row>
    <row r="115" spans="1:3" ht="90" x14ac:dyDescent="0.25">
      <c r="A115" s="2" t="s">
        <v>737</v>
      </c>
      <c r="B115" s="509" t="str">
        <f t="shared" si="0"/>
        <v>Pasirinkimo pagrindimas</v>
      </c>
      <c r="C115" s="675" t="str">
        <f>'10'!E39</f>
        <v>Siekiama platesnio investicijų ir naujų veiklų pasiskirstymo, didesnio naudos gavėjų skaičiaus ir suinteresuotųjų įsitraukimo, paslaugų prieinamumo bendradarbiaujant,  didesnio bendruomenės aplinkosauginio sąmoningumo, prisidėjimo prie klimato kaitos švelninimo ir prisitaikymo prie jos.</v>
      </c>
    </row>
    <row r="116" spans="1:3" x14ac:dyDescent="0.25">
      <c r="A116" s="2" t="s">
        <v>738</v>
      </c>
      <c r="B116" s="678" t="str">
        <f t="shared" si="0"/>
        <v>Partnerystės principas:</v>
      </c>
      <c r="C116" s="674"/>
    </row>
    <row r="117" spans="1:3" ht="30" x14ac:dyDescent="0.25">
      <c r="A117" s="2" t="s">
        <v>739</v>
      </c>
      <c r="B117" s="509" t="str">
        <f t="shared" si="0"/>
        <v>Ar siekiama, kad pagal priemonę finansuojami projektai būtų vykdomi su partneriais?</v>
      </c>
      <c r="C117" s="670" t="str">
        <f>'10'!E41</f>
        <v>Taip, privalomai</v>
      </c>
    </row>
    <row r="118" spans="1:3" ht="75" x14ac:dyDescent="0.25">
      <c r="A118" s="2" t="s">
        <v>740</v>
      </c>
      <c r="B118" s="509" t="str">
        <f t="shared" si="0"/>
        <v>Pasirinkimo pagrindimas</v>
      </c>
      <c r="C118" s="675" t="str">
        <f>'10'!E42</f>
        <v>Skatinama bendradarbiaujant organizacijoms integruoti gamtos ir kultūros išteklius, jų pagrindu sukurti ir teikti darnaus turizmo paslaugas, pagerinti jų kokybę. Vienas iš atrankos kriterijų  „Projektas įgyvendinamas kartu su partneriais"</v>
      </c>
    </row>
    <row r="119" spans="1:3" x14ac:dyDescent="0.25">
      <c r="A119" s="2" t="s">
        <v>741</v>
      </c>
      <c r="B119" s="678" t="str">
        <f t="shared" si="0"/>
        <v>Inovacijų principas:</v>
      </c>
      <c r="C119" s="674"/>
    </row>
    <row r="120" spans="1:3" ht="30" x14ac:dyDescent="0.25">
      <c r="A120" s="2" t="s">
        <v>742</v>
      </c>
      <c r="B120" s="509" t="str">
        <f t="shared" si="0"/>
        <v>Ar siekiama, kad pagal priemonę finansuojami projektai būtų skirti inovacijoms vietos lygiu diegti?</v>
      </c>
      <c r="C120" s="670" t="str">
        <f>'10'!E44</f>
        <v>Ne</v>
      </c>
    </row>
    <row r="121" spans="1:3" x14ac:dyDescent="0.25">
      <c r="A121" s="2" t="s">
        <v>743</v>
      </c>
      <c r="B121" s="509" t="str">
        <f t="shared" si="0"/>
        <v>Pasirinkimo pagrindimas</v>
      </c>
      <c r="C121" s="675">
        <f>'10'!E45</f>
        <v>0</v>
      </c>
    </row>
    <row r="122" spans="1:3" ht="30" x14ac:dyDescent="0.25">
      <c r="A122" s="2" t="s">
        <v>744</v>
      </c>
      <c r="B122" s="509" t="str">
        <f t="shared" si="0"/>
        <v>Planuojama paremti projektų, skirtų inovacijoms vietos lygiu diegti (rodiklis L710)</v>
      </c>
      <c r="C122" s="677">
        <f>'10'!E46</f>
        <v>0</v>
      </c>
    </row>
    <row r="123" spans="1:3" x14ac:dyDescent="0.25">
      <c r="A123" s="2" t="s">
        <v>745</v>
      </c>
      <c r="B123" s="678" t="str">
        <f t="shared" si="0"/>
        <v>Lyčių lygybė ir nediskriminavimas:</v>
      </c>
      <c r="C123" s="674"/>
    </row>
    <row r="124" spans="1:3" ht="30" x14ac:dyDescent="0.25">
      <c r="A124" s="2" t="s">
        <v>746</v>
      </c>
      <c r="B124" s="509" t="str">
        <f t="shared" si="0"/>
        <v>Ar pagal priemonę finansuojami projektai, skirti lyčių lygybei ir nediskriminavimui?</v>
      </c>
      <c r="C124" s="670" t="str">
        <f>'10'!E48</f>
        <v>Taip</v>
      </c>
    </row>
    <row r="125" spans="1:3" ht="90" x14ac:dyDescent="0.25">
      <c r="A125" s="2" t="s">
        <v>747</v>
      </c>
      <c r="B125" s="509" t="str">
        <f t="shared" si="0"/>
        <v>Pasirinkimo pagrindimas (jei taip, kaip bus užtikrinta)</v>
      </c>
      <c r="C125" s="675" t="str">
        <f>'10'!E49</f>
        <v>Visuose projektuose bus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v>
      </c>
    </row>
    <row r="126" spans="1:3" x14ac:dyDescent="0.25">
      <c r="A126" s="2" t="s">
        <v>748</v>
      </c>
      <c r="B126" s="678" t="str">
        <f t="shared" si="0"/>
        <v>Jaunimas:</v>
      </c>
      <c r="C126" s="674"/>
    </row>
    <row r="127" spans="1:3" ht="30" x14ac:dyDescent="0.25">
      <c r="A127" s="2" t="s">
        <v>749</v>
      </c>
      <c r="B127" s="509" t="str">
        <f t="shared" si="0"/>
        <v>Ar pagal priemonę finansuojami projektai, skirti jaunimui?</v>
      </c>
      <c r="C127" s="670" t="str">
        <f>'10'!E51</f>
        <v>Taip</v>
      </c>
    </row>
    <row r="128" spans="1:3" ht="60" x14ac:dyDescent="0.25">
      <c r="A128" s="2" t="s">
        <v>750</v>
      </c>
      <c r="B128" s="509" t="str">
        <f t="shared" si="0"/>
        <v>Pasirinkimo pagrindimas (jei taip, kaip bus užtikrinta)</v>
      </c>
      <c r="C128" s="675" t="str">
        <f>'10'!E52</f>
        <v>Vienas iš projektų atrankos principų - projekto tikslinė grupė jaunimas iki 29,  ir/arba jauni žmonės iki 40 m..  Tai sudaro galimybes jaunam žmogui teikti savo projektus arba jaunimui įsidarbinti</v>
      </c>
    </row>
    <row r="129" spans="1:3" x14ac:dyDescent="0.25">
      <c r="A129" s="2" t="s">
        <v>751</v>
      </c>
      <c r="B129" s="673" t="str">
        <f t="shared" si="0"/>
        <v>E dalis. Priemonės rezultato rodikliai:</v>
      </c>
      <c r="C129" s="674"/>
    </row>
    <row r="130" spans="1:3" x14ac:dyDescent="0.25">
      <c r="A130" s="2" t="s">
        <v>752</v>
      </c>
      <c r="B130" s="678" t="str">
        <f t="shared" si="0"/>
        <v>SP rezultato rodiklių taikymas priemonei:</v>
      </c>
      <c r="C130" s="674"/>
    </row>
    <row r="131" spans="1:3" x14ac:dyDescent="0.25">
      <c r="A131" s="2" t="s">
        <v>753</v>
      </c>
      <c r="B131" s="679" t="str">
        <f t="shared" si="0"/>
        <v>R.3</v>
      </c>
      <c r="C131" s="680" t="str">
        <f>'10'!E55</f>
        <v>Ne</v>
      </c>
    </row>
    <row r="132" spans="1:3" x14ac:dyDescent="0.25">
      <c r="A132" s="2" t="s">
        <v>754</v>
      </c>
      <c r="B132" s="679" t="str">
        <f t="shared" si="0"/>
        <v>R.37</v>
      </c>
      <c r="C132" s="680" t="str">
        <f>'10'!E56</f>
        <v>Taip</v>
      </c>
    </row>
    <row r="133" spans="1:3" x14ac:dyDescent="0.25">
      <c r="A133" s="2" t="s">
        <v>755</v>
      </c>
      <c r="B133" s="679" t="str">
        <f t="shared" si="0"/>
        <v>R.39</v>
      </c>
      <c r="C133" s="680" t="str">
        <f>'10'!E57</f>
        <v>Taip</v>
      </c>
    </row>
    <row r="134" spans="1:3" x14ac:dyDescent="0.25">
      <c r="A134" s="2" t="s">
        <v>756</v>
      </c>
      <c r="B134" s="679" t="str">
        <f t="shared" si="0"/>
        <v>R.41</v>
      </c>
      <c r="C134" s="680" t="str">
        <f>'10'!E58</f>
        <v>Taip</v>
      </c>
    </row>
    <row r="135" spans="1:3" x14ac:dyDescent="0.25">
      <c r="A135" s="2" t="s">
        <v>757</v>
      </c>
      <c r="B135" s="679" t="str">
        <f t="shared" si="0"/>
        <v>R.42</v>
      </c>
      <c r="C135" s="680" t="str">
        <f>'10'!E59</f>
        <v>Ne</v>
      </c>
    </row>
    <row r="136" spans="1:3" x14ac:dyDescent="0.25">
      <c r="A136" s="2" t="s">
        <v>758</v>
      </c>
      <c r="B136" s="678" t="str">
        <f t="shared" si="0"/>
        <v>VPS rodiklių taikymas priemonei:</v>
      </c>
      <c r="C136" s="674"/>
    </row>
    <row r="137" spans="1:3" x14ac:dyDescent="0.25">
      <c r="A137" s="2" t="s">
        <v>759</v>
      </c>
      <c r="B137" s="679" t="str">
        <f t="shared" si="0"/>
        <v>ALYT-P.1</v>
      </c>
      <c r="C137" s="680" t="str">
        <f>'10'!E61</f>
        <v>Ne</v>
      </c>
    </row>
    <row r="138" spans="1:3" x14ac:dyDescent="0.25">
      <c r="A138" s="2" t="s">
        <v>760</v>
      </c>
      <c r="B138" s="679" t="str">
        <f t="shared" si="0"/>
        <v>ALYT-P.2</v>
      </c>
      <c r="C138" s="680" t="str">
        <f>'10'!E62</f>
        <v>Ne</v>
      </c>
    </row>
    <row r="139" spans="1:3" x14ac:dyDescent="0.25">
      <c r="A139" s="2" t="s">
        <v>761</v>
      </c>
      <c r="B139" s="679" t="str">
        <f t="shared" si="0"/>
        <v>ALYT-P.3</v>
      </c>
      <c r="C139" s="680" t="str">
        <f>'10'!E63</f>
        <v>Ne</v>
      </c>
    </row>
    <row r="140" spans="1:3" x14ac:dyDescent="0.25">
      <c r="A140" s="2" t="s">
        <v>762</v>
      </c>
      <c r="B140" s="679" t="str">
        <f t="shared" si="0"/>
        <v>ALYT-P.4</v>
      </c>
      <c r="C140" s="680" t="str">
        <f>'10'!E64</f>
        <v>Ne</v>
      </c>
    </row>
    <row r="141" spans="1:3" x14ac:dyDescent="0.25">
      <c r="A141" s="2" t="s">
        <v>763</v>
      </c>
      <c r="B141" s="679" t="str">
        <f t="shared" si="0"/>
        <v>ALYT-P.5</v>
      </c>
      <c r="C141" s="680" t="str">
        <f>'10'!E65</f>
        <v>Ne</v>
      </c>
    </row>
    <row r="142" spans="1:3" x14ac:dyDescent="0.25">
      <c r="A142" s="2" t="s">
        <v>764</v>
      </c>
      <c r="B142" s="679" t="str">
        <f t="shared" si="0"/>
        <v>ALYT-P.6</v>
      </c>
      <c r="C142" s="680" t="str">
        <f>'10'!E66</f>
        <v>Ne</v>
      </c>
    </row>
    <row r="143" spans="1:3" x14ac:dyDescent="0.25">
      <c r="A143" s="2" t="s">
        <v>765</v>
      </c>
      <c r="B143" s="679" t="str">
        <f t="shared" si="0"/>
        <v>ALYT-P.7</v>
      </c>
      <c r="C143" s="680" t="str">
        <f>'10'!E67</f>
        <v>Ne</v>
      </c>
    </row>
    <row r="144" spans="1:3" x14ac:dyDescent="0.25">
      <c r="A144" s="2" t="s">
        <v>766</v>
      </c>
      <c r="B144" s="679" t="str">
        <f t="shared" si="0"/>
        <v>ALYT-P.8</v>
      </c>
      <c r="C144" s="680" t="str">
        <f>'10'!E68</f>
        <v>Ne</v>
      </c>
    </row>
    <row r="145" spans="1:3" x14ac:dyDescent="0.25">
      <c r="A145" s="2" t="s">
        <v>767</v>
      </c>
      <c r="B145" s="679" t="str">
        <f t="shared" si="0"/>
        <v>ALYT-P.9</v>
      </c>
      <c r="C145" s="680" t="str">
        <f>'10'!E69</f>
        <v>Ne</v>
      </c>
    </row>
    <row r="146" spans="1:3" x14ac:dyDescent="0.25">
      <c r="A146" s="2" t="s">
        <v>768</v>
      </c>
      <c r="B146" s="681" t="str">
        <f t="shared" si="0"/>
        <v>ALYT-P.10</v>
      </c>
      <c r="C146" s="682" t="str">
        <f>'10'!E70</f>
        <v>Ne</v>
      </c>
    </row>
    <row r="147" spans="1:3" x14ac:dyDescent="0.25">
      <c r="A147" s="2" t="s">
        <v>769</v>
      </c>
      <c r="B147" s="673" t="str">
        <f t="shared" si="0"/>
        <v>F dalis. Pagal priemonę remiamų projektų pobūdis:</v>
      </c>
      <c r="C147" s="674"/>
    </row>
    <row r="148" spans="1:3" x14ac:dyDescent="0.25">
      <c r="A148" s="2" t="s">
        <v>770</v>
      </c>
      <c r="B148" s="669" t="str">
        <f t="shared" ref="B148:B157" si="1">B71</f>
        <v>Remiami pelno projektai</v>
      </c>
      <c r="C148" s="670" t="str">
        <f>'10'!E72</f>
        <v>Taip</v>
      </c>
    </row>
    <row r="149" spans="1:3" ht="60" x14ac:dyDescent="0.25">
      <c r="A149" s="2" t="s">
        <v>771</v>
      </c>
      <c r="B149" s="671" t="str">
        <f t="shared" si="1"/>
        <v>Remiami projektai, susiję su žinių perdavimu, įskaitant konsultacijas, mokymą ir keitimąsi žiniomis apie tvarią, ekonominę, socialinę, aplinką ir klimatą tausojančią veiklą (aktualu rodikliui L801)</v>
      </c>
      <c r="C149" s="670" t="str">
        <f>'10'!E73</f>
        <v>Ne</v>
      </c>
    </row>
    <row r="150" spans="1:3" ht="75" x14ac:dyDescent="0.25">
      <c r="A150" s="2" t="s">
        <v>772</v>
      </c>
      <c r="B150" s="671" t="str">
        <f t="shared" si="1"/>
        <v>Remiami projektai, susiję su gamintojų organizacijomis, vietinėmis rinkomis, trumpomis tiekimo grandinėmis ir kokybės schemomis, įskaitant paramą investicijoms, rinkodaros veiklą ir kt. (aktualu rodikliui L802)</v>
      </c>
      <c r="C150" s="670" t="str">
        <f>'10'!E74</f>
        <v>Taip</v>
      </c>
    </row>
    <row r="151" spans="1:3" ht="45" x14ac:dyDescent="0.25">
      <c r="A151" s="2" t="s">
        <v>773</v>
      </c>
      <c r="B151" s="671" t="str">
        <f t="shared" si="1"/>
        <v>Remiami projektai, susiję su atsinaujinančios energijos gamybos pajėgumais, įskaitant biologinę (aktualu rodikliui L803)</v>
      </c>
      <c r="C151" s="670" t="str">
        <f>'10'!E75</f>
        <v>Taip</v>
      </c>
    </row>
    <row r="152" spans="1:3" ht="60" x14ac:dyDescent="0.25">
      <c r="A152" s="2" t="s">
        <v>774</v>
      </c>
      <c r="B152" s="671" t="str">
        <f t="shared" si="1"/>
        <v>Remiami projektai, prisidedantys prie aplinkos tvarumo, klimato kaitos švelninimo bei prisitaikymo prie jos tikslų įgyvendinimo kaimo vietovėse (aktualu rodikliui L804)</v>
      </c>
      <c r="C152" s="670" t="str">
        <f>'10'!E76</f>
        <v>Taip</v>
      </c>
    </row>
    <row r="153" spans="1:3" ht="30" x14ac:dyDescent="0.25">
      <c r="A153" s="2" t="s">
        <v>775</v>
      </c>
      <c r="B153" s="671" t="str">
        <f t="shared" si="1"/>
        <v>Remiami projektai, kurie kuria darbo vietas (aktualu rodikliui L805)</v>
      </c>
      <c r="C153" s="670" t="str">
        <f>'10'!E77</f>
        <v>Taip</v>
      </c>
    </row>
    <row r="154" spans="1:3" ht="30" x14ac:dyDescent="0.25">
      <c r="A154" s="2" t="s">
        <v>776</v>
      </c>
      <c r="B154" s="671" t="str">
        <f t="shared" si="1"/>
        <v>Remiami kaimo verslų, įskaitant bioekonomiką, projektai (aktualu rodikliui L 806)</v>
      </c>
      <c r="C154" s="670" t="str">
        <f>'10'!E78</f>
        <v>Taip</v>
      </c>
    </row>
    <row r="155" spans="1:3" ht="30" x14ac:dyDescent="0.25">
      <c r="A155" s="2" t="s">
        <v>777</v>
      </c>
      <c r="B155" s="671" t="str">
        <f t="shared" si="1"/>
        <v>Remiami projektai, susiję su sumanių kaimų strategijomis (aktualu rodikliui L807)</v>
      </c>
      <c r="C155" s="670" t="str">
        <f>'10'!E79</f>
        <v>Ne</v>
      </c>
    </row>
    <row r="156" spans="1:3" ht="30" x14ac:dyDescent="0.25">
      <c r="A156" s="2" t="s">
        <v>778</v>
      </c>
      <c r="B156" s="671" t="str">
        <f t="shared" si="1"/>
        <v>Remiami projektai, gerinantys paslaugų prieinamumą ir infrastruktūrą (aktualu rodikliui L808)</v>
      </c>
      <c r="C156" s="670" t="str">
        <f>'10'!E80</f>
        <v>Taip</v>
      </c>
    </row>
    <row r="157" spans="1:3" ht="30" x14ac:dyDescent="0.25">
      <c r="A157" s="2" t="s">
        <v>779</v>
      </c>
      <c r="B157" s="671" t="str">
        <f t="shared" si="1"/>
        <v>Remiami socialinės įtraukties projektai (aktualu rodikliui L809)</v>
      </c>
      <c r="C157" s="670" t="str">
        <f>'10'!E81</f>
        <v>Ne</v>
      </c>
    </row>
    <row r="158" spans="1:3" x14ac:dyDescent="0.25">
      <c r="A158" s="2"/>
      <c r="B158" s="647"/>
      <c r="C158" s="683"/>
    </row>
    <row r="159" spans="1:3" x14ac:dyDescent="0.25">
      <c r="A159" s="1"/>
      <c r="B159" s="362"/>
      <c r="C159" s="684" t="str">
        <f>'10'!F6</f>
        <v>3 priemonė</v>
      </c>
    </row>
    <row r="160" spans="1:3" ht="30" x14ac:dyDescent="0.25">
      <c r="A160" s="2" t="s">
        <v>188</v>
      </c>
      <c r="B160" s="509" t="str">
        <f>B83</f>
        <v>Priemonės pavadinimas</v>
      </c>
      <c r="C160" s="668" t="str">
        <f>'10'!F7</f>
        <v>Teminių kaimų kūrimas ir  vietos produktų populiarinimas</v>
      </c>
    </row>
    <row r="161" spans="1:3" x14ac:dyDescent="0.25">
      <c r="A161" s="2" t="s">
        <v>189</v>
      </c>
      <c r="B161" s="669" t="str">
        <f t="shared" ref="B161:B224" si="2">B84</f>
        <v>Priemonės rūšis</v>
      </c>
      <c r="C161" s="668" t="str">
        <f>'10'!F8</f>
        <v>Bendruomeninis verslas</v>
      </c>
    </row>
    <row r="162" spans="1:3" ht="30" x14ac:dyDescent="0.25">
      <c r="A162" s="2" t="s">
        <v>190</v>
      </c>
      <c r="B162" s="669" t="str">
        <f t="shared" si="2"/>
        <v>VVG teritorijos poreikių, kuriuos tenkina priemonė, skaičius</v>
      </c>
      <c r="C162" s="668">
        <f>'10'!F9</f>
        <v>2</v>
      </c>
    </row>
    <row r="163" spans="1:3" x14ac:dyDescent="0.25">
      <c r="A163" s="2" t="s">
        <v>191</v>
      </c>
      <c r="B163" s="669" t="str">
        <f t="shared" si="2"/>
        <v>BŽŪP tikslų, kuriuos įgyvendina priemonė, skaičius</v>
      </c>
      <c r="C163" s="668">
        <f>'10'!F10</f>
        <v>3</v>
      </c>
    </row>
    <row r="164" spans="1:3" ht="60" x14ac:dyDescent="0.25">
      <c r="A164" s="2" t="s">
        <v>192</v>
      </c>
      <c r="B164" s="669" t="str">
        <f t="shared" si="2"/>
        <v>Pagrindinis BŽŪP tikslas, kurį įgyvendina VPS priemonė</v>
      </c>
      <c r="C164" s="670" t="str">
        <f>'10'!F11</f>
        <v>SO8. Skatinti užimtumą, augimą, lyčių lygybę, įskaitant moterų dalyvavimą ūkininkavimo veikloje, socialinę įtrauktį ir vietos plėtrą kaimo vietovėse, įskaitant žiedinę bioekonomiką ir tvarią miškininkystę</v>
      </c>
    </row>
    <row r="165" spans="1:3" ht="30" x14ac:dyDescent="0.25">
      <c r="A165" s="2" t="s">
        <v>193</v>
      </c>
      <c r="B165" s="671" t="str">
        <f t="shared" si="2"/>
        <v>Ar priemonė prisideda prie 4 konkretaus BŽŪP tikslo? (tikslas nurodytas 5 lape)</v>
      </c>
      <c r="C165" s="670" t="str">
        <f>'10'!F12</f>
        <v>Taip</v>
      </c>
    </row>
    <row r="166" spans="1:3" ht="30" x14ac:dyDescent="0.25">
      <c r="A166" s="2" t="s">
        <v>194</v>
      </c>
      <c r="B166" s="671" t="str">
        <f t="shared" si="2"/>
        <v>Ar priemonė prisideda prie 5 konkretaus BŽŪP tikslo? (tikslas nurodytas 5 lape)</v>
      </c>
      <c r="C166" s="670" t="str">
        <f>'10'!F13</f>
        <v>Ne</v>
      </c>
    </row>
    <row r="167" spans="1:3" ht="30" x14ac:dyDescent="0.25">
      <c r="A167" s="2" t="s">
        <v>195</v>
      </c>
      <c r="B167" s="671" t="str">
        <f t="shared" si="2"/>
        <v>Ar priemonė prisideda prie 6 konkretaus BŽŪP tikslo? (tikslas nurodytas 5 lape)</v>
      </c>
      <c r="C167" s="670" t="str">
        <f>'10'!F14</f>
        <v>Ne</v>
      </c>
    </row>
    <row r="168" spans="1:3" ht="30" x14ac:dyDescent="0.25">
      <c r="A168" s="2" t="s">
        <v>196</v>
      </c>
      <c r="B168" s="671" t="str">
        <f t="shared" si="2"/>
        <v>Ar priemonė prisideda prie 9 konkretaus BŽŪP tikslo? (tikslas nurodytas 5 lape)</v>
      </c>
      <c r="C168" s="670" t="str">
        <f>'10'!F15</f>
        <v>Taip</v>
      </c>
    </row>
    <row r="169" spans="1:3" x14ac:dyDescent="0.25">
      <c r="A169" s="2" t="s">
        <v>94</v>
      </c>
      <c r="B169" s="673" t="str">
        <f t="shared" si="2"/>
        <v>A dalis. Priemonės intervencijos logika:</v>
      </c>
      <c r="C169" s="674"/>
    </row>
    <row r="170" spans="1:3" ht="285" x14ac:dyDescent="0.25">
      <c r="A170" s="2" t="s">
        <v>197</v>
      </c>
      <c r="B170" s="671" t="str">
        <f t="shared" si="2"/>
        <v>Priemonės tikslas, ryšys su pagrindiniu BŽŪP tikslu ir VVG teritorijos poreikiais (problemomis ir (arba) potencialu), ryšys su VPS tema (jei taikoma)</v>
      </c>
      <c r="C170" s="675" t="str">
        <f>'10'!F17</f>
        <v>Tikslas - skatinti darnaus turizmo verslo kūrimą ir plėtrą integruojant vietos kultūros ir gamtos  išteklius. Atitinka VPS temą, nes vietovė turi gamtinių ir kultūros išteklių, turizmo objektų, kuriuos reikia pritaikyti turistų saugiam lankymui, padidinti sveikatinimo paslaugų prieinamumą vietos bendruomenei. Atliepiami poreikiai atrasti turizmo ir sveikatos paslaugoms patrauklius objektus, integruojant gamtos ir kultūros išteklius sukurti vertingus produktus turizmo rinkai; įvairinti ir pagerinti sveikatinimo paslaugas, plėtoti verslo paslaugas sanatorijoms, stambesniems sveikatinimo ir turizmo paslaugų teikėjams. Gali būti įgyvendinama panaudojant teritorijos 1, 4, 6 stiprybes ir atsiveriančias 1, 2, 3, 4, 6 galimybes, bus išvengta 5 grėsmės ir bent iš dalies sumažintos ir (arba) visiškai panaikintos 2,  4, 5 silpnybės. Priemonė prisidės prie SO8 siekių – paskatins ekonominį augimą, darbo vietų kūrimą, vietos plėtrą, sustiprins bendradarbiavimą</v>
      </c>
    </row>
    <row r="171" spans="1:3" ht="150" x14ac:dyDescent="0.25">
      <c r="A171" s="2" t="s">
        <v>198</v>
      </c>
      <c r="B171" s="669" t="str">
        <f t="shared" si="2"/>
        <v>Pokytis, kurio siekiama VPS priemone</v>
      </c>
      <c r="C171" s="675" t="str">
        <f>'10'!F18</f>
        <v>Pokytis: 1) padidintas naujai kuriamų arba plėtojamų bendruomeninių verslų kaime skaičius; 2) išugdyti reikalingi gebėjimai teminti kultūros ir gamtos objektus, plėtoti teminius kaimus; padidintas teminių kaimų paslaugų populiarumas; 3) padidintas kaimo gyventojų, ypač mažiau galimybių turinčių asmenų, įtrauktis teikiant  ir vartojant paslaugas; 4) padidintas sveikatingumas, gyvūnų gerovė, aplinkosauginis sąmoningumas, prisidedama prie klimato kaitos švelninimo ir prisitaikymo prie jos.</v>
      </c>
    </row>
    <row r="172" spans="1:3" ht="105" x14ac:dyDescent="0.25">
      <c r="A172" s="2" t="s">
        <v>199</v>
      </c>
      <c r="B172" s="509" t="str">
        <f t="shared" si="2"/>
        <v>Kaip priemonė prisidės prie horizontalaus tikslo d įgyvendinimo? (pildoma, jei taikoma)</v>
      </c>
      <c r="C172" s="675" t="str">
        <f>'10'!F19</f>
        <v>Pareiškėjai bus skatinami naudoti tvarius, draugiškus aplinkai ir žmogaus sveikatai palankius metodus bei klimato kaitą švelninančias priemones. Per papildomus projektų atrankos balus bus siekiama, kad įsigytos medžiagos ar sukurtos paslaugos būtų palankūs aplinkai ir prisidėtų prie klimato kaitos švelninimo.</v>
      </c>
    </row>
    <row r="173" spans="1:3" ht="30" x14ac:dyDescent="0.25">
      <c r="A173" s="2" t="s">
        <v>200</v>
      </c>
      <c r="B173" s="509" t="str">
        <f t="shared" si="2"/>
        <v>Kaip priemonė prisidės prie horizontalaus tikslo e įgyvendinimo? (pildoma, jei taikoma)</v>
      </c>
      <c r="C173" s="675">
        <f>'10'!F20</f>
        <v>0</v>
      </c>
    </row>
    <row r="174" spans="1:3" ht="30" x14ac:dyDescent="0.25">
      <c r="A174" s="2" t="s">
        <v>201</v>
      </c>
      <c r="B174" s="509" t="str">
        <f t="shared" si="2"/>
        <v>Kaip priemonė prisidės prie horizontalaus tikslo f įgyvendinimo? (pildoma, jei taikoma)</v>
      </c>
      <c r="C174" s="675">
        <f>'10'!F21</f>
        <v>0</v>
      </c>
    </row>
    <row r="175" spans="1:3" ht="135" x14ac:dyDescent="0.25">
      <c r="A175" s="2" t="s">
        <v>202</v>
      </c>
      <c r="B175" s="509" t="str">
        <f t="shared" si="2"/>
        <v>Kaip priemonė prisidės prie horizontalaus tikslo i įgyvendinimo? (pildoma, jei taikoma)</v>
      </c>
      <c r="C175" s="675" t="str">
        <f>'10'!F22</f>
        <v>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v>
      </c>
    </row>
    <row r="176" spans="1:3" ht="30" x14ac:dyDescent="0.25">
      <c r="A176" s="2" t="s">
        <v>203</v>
      </c>
      <c r="B176" s="673" t="str">
        <f t="shared" si="2"/>
        <v>B dalis. Pareiškėjų ir projektų tinkamumo sąlygos, projektų atrankos principai:</v>
      </c>
      <c r="C176" s="674"/>
    </row>
    <row r="177" spans="1:3" ht="75" x14ac:dyDescent="0.25">
      <c r="A177" s="2" t="s">
        <v>204</v>
      </c>
      <c r="B177" s="509" t="str">
        <f t="shared" si="2"/>
        <v>Pagal priemonę remiamos veiklos</v>
      </c>
      <c r="C177" s="675" t="str">
        <f>'10'!F24</f>
        <v xml:space="preserve"> Remtinas paslaugų, įrangos ir (arba) technikos įsigijimas  ir (arba) atnaujinimas; intelektinės, sveikatinimo ir užimtumo, turizmo oragnizavimo, paslaugų teikimo ir kitos veiklos padedančios kurti darbo vietas ir vystyti bendruomeninius verslus</v>
      </c>
    </row>
    <row r="178" spans="1:3" ht="45" x14ac:dyDescent="0.25">
      <c r="A178" s="2" t="s">
        <v>205</v>
      </c>
      <c r="B178" s="669" t="str">
        <f t="shared" si="2"/>
        <v>Tinkami pareiškėjai ir partneriai (jei taikomas reikalavimas projektus įgyvendinti su partneriais)</v>
      </c>
      <c r="C178" s="675" t="str">
        <f>'10'!F25</f>
        <v>bendruomeninės organizacijos atitinkančios LR Bendruomeninių organizacijų įstatymą ir veikiančios  ne mažiau nei 1 metus  Alytaus r. VVG teritorijoje</v>
      </c>
    </row>
    <row r="179" spans="1:3" ht="45" x14ac:dyDescent="0.25">
      <c r="A179" s="2" t="s">
        <v>206</v>
      </c>
      <c r="B179" s="669" t="str">
        <f t="shared" si="2"/>
        <v>Priemonės tikslinė grupė (pildoma, jei nesutampa su tinkamais pareiškėjais ir (arba) partneriais)</v>
      </c>
      <c r="C179" s="675" t="str">
        <f>'10'!F26</f>
        <v>Alytaus r. VVG teritorijos gyventojai ir turistai (lankytojai), sunkumus patiriančių, socialiai pažeidžiamų grupių atstovai, vaikai ir jaunimas</v>
      </c>
    </row>
    <row r="180" spans="1:3" ht="150" x14ac:dyDescent="0.25">
      <c r="A180" s="2" t="s">
        <v>725</v>
      </c>
      <c r="B180" s="509" t="str">
        <f t="shared" si="2"/>
        <v>Tinkamumo sąlygos pareiškėjams ir projektams</v>
      </c>
      <c r="C180" s="675" t="str">
        <f>'10'!F27</f>
        <v>1.	Atliepia visuomenės poreikius, susijusius su maistu ir sveikata, įskaitant aukštos kokybės, saugius ir maistingus maisto produktus, pagamintus tvariu būdu, mažinti maisto atliekas, didinti gyvūnų gerovę ir kovoti su antimikrobiniu atsparumu;
2. Prisideda prie klimato kaitos švelninimo ir prisitaikymo prie jos, be kita ko, mažinant išmetamą šiltnamio efektą sukeliančių dujų kiekį ir didinant anglies dioksido sekvestraciją, taip pat plėtoti tvariąją energetiką;</v>
      </c>
    </row>
    <row r="181" spans="1:3" ht="165" x14ac:dyDescent="0.25">
      <c r="A181" s="2" t="s">
        <v>726</v>
      </c>
      <c r="B181" s="671" t="str">
        <f t="shared" si="2"/>
        <v>Projektų atrankos principai</v>
      </c>
      <c r="C181" s="675" t="str">
        <f>'10'!F28</f>
        <v>Kriterijai: 
Privalomas - projektu numatoma sukurti arba plėtoti bendruomeninį verslą.
Pasirinktinai bent 2: 
1)	projektu kuriamos ar plėtojamos viešosios paslaugos, kurių aktualumas bendruomenei pagrįstas projekte;
2)	pasiekiamas didesnis galutinių naudos gavėjų, mažiau galimybių turinčių asmenų skaičius; 
3)	į projekto veiklas įtraukiamas jaunimas iki 29,  ir/arba jauni žmonės iki 40 m.</v>
      </c>
    </row>
    <row r="182" spans="1:3" x14ac:dyDescent="0.25">
      <c r="A182" s="2" t="s">
        <v>727</v>
      </c>
      <c r="B182" s="509" t="str">
        <f t="shared" si="2"/>
        <v>Planuojamų kvietimų teikti paraiškas skaičius</v>
      </c>
      <c r="C182" s="668">
        <f>'10'!F29</f>
        <v>3</v>
      </c>
    </row>
    <row r="183" spans="1:3" x14ac:dyDescent="0.25">
      <c r="A183" s="2" t="s">
        <v>728</v>
      </c>
      <c r="B183" s="649" t="str">
        <f t="shared" si="2"/>
        <v>C dalis. Paramos dydžiai:</v>
      </c>
      <c r="C183" s="674"/>
    </row>
    <row r="184" spans="1:3" x14ac:dyDescent="0.25">
      <c r="A184" s="2" t="s">
        <v>729</v>
      </c>
      <c r="B184" s="509" t="str">
        <f t="shared" si="2"/>
        <v>Didžiausia paramos suma vietos projektui, Eur</v>
      </c>
      <c r="C184" s="675">
        <f>'10'!F31</f>
        <v>65000</v>
      </c>
    </row>
    <row r="185" spans="1:3" x14ac:dyDescent="0.25">
      <c r="A185" s="2" t="s">
        <v>730</v>
      </c>
      <c r="B185" s="509" t="str">
        <f t="shared" si="2"/>
        <v xml:space="preserve">Paramos lyginamoji dalis, proc. </v>
      </c>
      <c r="C185" s="675" t="str">
        <f>'10'!F32</f>
        <v>iki 95 proc.</v>
      </c>
    </row>
    <row r="186" spans="1:3" x14ac:dyDescent="0.25">
      <c r="A186" s="2" t="s">
        <v>731</v>
      </c>
      <c r="B186" s="509" t="str">
        <f t="shared" si="2"/>
        <v>Planuojama paramos suma priemonei, Eur</v>
      </c>
      <c r="C186" s="676">
        <f>'10'!F33</f>
        <v>325000</v>
      </c>
    </row>
    <row r="187" spans="1:3" x14ac:dyDescent="0.25">
      <c r="A187" s="2" t="s">
        <v>732</v>
      </c>
      <c r="B187" s="509" t="str">
        <f t="shared" si="2"/>
        <v>Planuojama paremti projektų (rodiklis L700)</v>
      </c>
      <c r="C187" s="677">
        <f>'10'!F34</f>
        <v>5</v>
      </c>
    </row>
    <row r="188" spans="1:3" ht="60" x14ac:dyDescent="0.25">
      <c r="A188" s="2" t="s">
        <v>733</v>
      </c>
      <c r="B188" s="509" t="str">
        <f t="shared" si="2"/>
        <v>Paaiškinimas, kaip nustatyta rodiklio L700 reikšmė</v>
      </c>
      <c r="C188" s="675" t="str">
        <f>'10'!F35</f>
        <v>Projektų skaičius grindžiamas vietos gyventojų susidomėjimu (per gyventojų grupių diskusijas, darbo grupės susitikimus) bei turima praeitų laikotarpių patirtimi.</v>
      </c>
    </row>
    <row r="189" spans="1:3" ht="30" x14ac:dyDescent="0.25">
      <c r="A189" s="2" t="s">
        <v>734</v>
      </c>
      <c r="B189" s="649" t="str">
        <f t="shared" si="2"/>
        <v>D dalis. Priemonės indėlis į ES ir nacionalinių horizontaliųjų principų įgyvendinimą:</v>
      </c>
      <c r="C189" s="674"/>
    </row>
    <row r="190" spans="1:3" x14ac:dyDescent="0.25">
      <c r="A190" s="2" t="s">
        <v>735</v>
      </c>
      <c r="B190" s="678" t="str">
        <f t="shared" si="2"/>
        <v>Subregioninės vietovės principas:</v>
      </c>
      <c r="C190" s="674"/>
    </row>
    <row r="191" spans="1:3" ht="30" x14ac:dyDescent="0.25">
      <c r="A191" s="2" t="s">
        <v>736</v>
      </c>
      <c r="B191" s="509" t="str">
        <f t="shared" si="2"/>
        <v>Ar siekiama, kad pagal priemonę finansuojami projektai apimtų visas VVG teritorijos seniūnijas?</v>
      </c>
      <c r="C191" s="670" t="str">
        <f>'10'!F38</f>
        <v>Taip</v>
      </c>
    </row>
    <row r="192" spans="1:3" ht="90" x14ac:dyDescent="0.25">
      <c r="A192" s="2" t="s">
        <v>737</v>
      </c>
      <c r="B192" s="509" t="str">
        <f t="shared" si="2"/>
        <v>Pasirinkimo pagrindimas</v>
      </c>
      <c r="C192" s="675" t="str">
        <f>'10'!F39</f>
        <v>Pagal priemonę siekiama platesnio investicijų ir veiklų pasiskirstymo, didesnio naudos gavėjų skaičiaus, didesnio paslaugų prieinamumo vietos gyventojams ir turistams,  didesnio aplinkosauginio sąmoningumo, prisidėjimo prie klimato kaitos švelninimo ir prisitaikymo prie jos.</v>
      </c>
    </row>
    <row r="193" spans="1:3" x14ac:dyDescent="0.25">
      <c r="A193" s="2" t="s">
        <v>738</v>
      </c>
      <c r="B193" s="678" t="str">
        <f t="shared" si="2"/>
        <v>Partnerystės principas:</v>
      </c>
      <c r="C193" s="674"/>
    </row>
    <row r="194" spans="1:3" ht="30" x14ac:dyDescent="0.25">
      <c r="A194" s="2" t="s">
        <v>739</v>
      </c>
      <c r="B194" s="509" t="str">
        <f t="shared" si="2"/>
        <v>Ar siekiama, kad pagal priemonę finansuojami projektai būtų vykdomi su partneriais?</v>
      </c>
      <c r="C194" s="670" t="str">
        <f>'10'!F41</f>
        <v>Taip, pasirinktinai</v>
      </c>
    </row>
    <row r="195" spans="1:3" ht="90" x14ac:dyDescent="0.25">
      <c r="A195" s="2" t="s">
        <v>740</v>
      </c>
      <c r="B195" s="509" t="str">
        <f t="shared" si="2"/>
        <v>Pasirinkimo pagrindimas</v>
      </c>
      <c r="C195" s="675" t="str">
        <f>'10'!F42</f>
        <v>Siekiama platesnės partnerystės, tinklaveikos populiarinant teminius kaimus ir paslaugas, platesnio vietos ir išorinių suinteresuotųjų įsitraukimo į etnokultūrines veiklas, amatus, ugdyti bendruomenės rinkodarines kompetencijas. 1 atrankos kriterijų  „Projektas įgyvendinamas kartu su partneriais".</v>
      </c>
    </row>
    <row r="196" spans="1:3" x14ac:dyDescent="0.25">
      <c r="A196" s="2" t="s">
        <v>741</v>
      </c>
      <c r="B196" s="678" t="str">
        <f t="shared" si="2"/>
        <v>Inovacijų principas:</v>
      </c>
      <c r="C196" s="674"/>
    </row>
    <row r="197" spans="1:3" ht="30" x14ac:dyDescent="0.25">
      <c r="A197" s="2" t="s">
        <v>742</v>
      </c>
      <c r="B197" s="509" t="str">
        <f t="shared" si="2"/>
        <v>Ar siekiama, kad pagal priemonę finansuojami projektai būtų skirti inovacijoms vietos lygiu diegti?</v>
      </c>
      <c r="C197" s="670" t="str">
        <f>'10'!F44</f>
        <v>Taip, privalomai</v>
      </c>
    </row>
    <row r="198" spans="1:3" ht="75" x14ac:dyDescent="0.25">
      <c r="A198" s="2" t="s">
        <v>743</v>
      </c>
      <c r="B198" s="509" t="str">
        <f t="shared" si="2"/>
        <v>Pasirinkimo pagrindimas</v>
      </c>
      <c r="C198" s="675" t="str">
        <f>'10'!F45</f>
        <v>Priemone diegiamos socialinės inovacijos, bendruomeninio verslo projektai įgyvendinami NVO, savaime yra socialinės inovacijos.  Šios priemonės tikslas yra paskatinti tvarių socialinio verslo modelių atsiradimą rajone</v>
      </c>
    </row>
    <row r="199" spans="1:3" ht="30" x14ac:dyDescent="0.25">
      <c r="A199" s="2" t="s">
        <v>744</v>
      </c>
      <c r="B199" s="509" t="str">
        <f t="shared" si="2"/>
        <v>Planuojama paremti projektų, skirtų inovacijoms vietos lygiu diegti (rodiklis L710)</v>
      </c>
      <c r="C199" s="677">
        <f>'10'!F46</f>
        <v>5</v>
      </c>
    </row>
    <row r="200" spans="1:3" x14ac:dyDescent="0.25">
      <c r="A200" s="2" t="s">
        <v>745</v>
      </c>
      <c r="B200" s="678" t="str">
        <f t="shared" si="2"/>
        <v>Lyčių lygybė ir nediskriminavimas:</v>
      </c>
      <c r="C200" s="674"/>
    </row>
    <row r="201" spans="1:3" ht="30" x14ac:dyDescent="0.25">
      <c r="A201" s="2" t="s">
        <v>746</v>
      </c>
      <c r="B201" s="509" t="str">
        <f t="shared" si="2"/>
        <v>Ar pagal priemonę finansuojami projektai, skirti lyčių lygybei ir nediskriminavimui?</v>
      </c>
      <c r="C201" s="670" t="str">
        <f>'10'!F48</f>
        <v>Taip</v>
      </c>
    </row>
    <row r="202" spans="1:3" ht="90" x14ac:dyDescent="0.25">
      <c r="A202" s="2" t="s">
        <v>747</v>
      </c>
      <c r="B202" s="509" t="str">
        <f t="shared" si="2"/>
        <v>Pasirinkimo pagrindimas (jei taip, kaip bus užtikrinta)</v>
      </c>
      <c r="C202" s="675" t="str">
        <f>'10'!F49</f>
        <v>Visuose projektuose bus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v>
      </c>
    </row>
    <row r="203" spans="1:3" x14ac:dyDescent="0.25">
      <c r="A203" s="2" t="s">
        <v>748</v>
      </c>
      <c r="B203" s="678" t="str">
        <f t="shared" si="2"/>
        <v>Jaunimas:</v>
      </c>
      <c r="C203" s="674"/>
    </row>
    <row r="204" spans="1:3" ht="30" x14ac:dyDescent="0.25">
      <c r="A204" s="2" t="s">
        <v>749</v>
      </c>
      <c r="B204" s="509" t="str">
        <f t="shared" si="2"/>
        <v>Ar pagal priemonę finansuojami projektai, skirti jaunimui?</v>
      </c>
      <c r="C204" s="670" t="str">
        <f>'10'!F51</f>
        <v>Taip</v>
      </c>
    </row>
    <row r="205" spans="1:3" ht="75" x14ac:dyDescent="0.25">
      <c r="A205" s="2" t="s">
        <v>750</v>
      </c>
      <c r="B205" s="509" t="str">
        <f t="shared" si="2"/>
        <v>Pasirinkimo pagrindimas (jei taip, kaip bus užtikrinta)</v>
      </c>
      <c r="C205" s="675" t="str">
        <f>'10'!F52</f>
        <v>Vienas iš projektų atrankos principų - projekto tikslinė grupė vaikai ir jaunimas.  Tai sudaro galimybes jaunimo organizacijai teikti savo projektus, didinti paslaugų prieinamumą jaunimui arba jaunimui įsidarbinti.</v>
      </c>
    </row>
    <row r="206" spans="1:3" x14ac:dyDescent="0.25">
      <c r="A206" s="2" t="s">
        <v>751</v>
      </c>
      <c r="B206" s="673" t="str">
        <f t="shared" si="2"/>
        <v>E dalis. Priemonės rezultato rodikliai:</v>
      </c>
      <c r="C206" s="674"/>
    </row>
    <row r="207" spans="1:3" x14ac:dyDescent="0.25">
      <c r="A207" s="2" t="s">
        <v>752</v>
      </c>
      <c r="B207" s="678" t="str">
        <f t="shared" si="2"/>
        <v>SP rezultato rodiklių taikymas priemonei:</v>
      </c>
      <c r="C207" s="674"/>
    </row>
    <row r="208" spans="1:3" x14ac:dyDescent="0.25">
      <c r="A208" s="2" t="s">
        <v>753</v>
      </c>
      <c r="B208" s="679" t="str">
        <f t="shared" si="2"/>
        <v>R.3</v>
      </c>
      <c r="C208" s="685" t="str">
        <f>'10'!F55</f>
        <v>Ne</v>
      </c>
    </row>
    <row r="209" spans="1:3" x14ac:dyDescent="0.25">
      <c r="A209" s="2" t="s">
        <v>754</v>
      </c>
      <c r="B209" s="679" t="str">
        <f t="shared" si="2"/>
        <v>R.37</v>
      </c>
      <c r="C209" s="685" t="str">
        <f>'10'!F56</f>
        <v>Taip</v>
      </c>
    </row>
    <row r="210" spans="1:3" x14ac:dyDescent="0.25">
      <c r="A210" s="2" t="s">
        <v>755</v>
      </c>
      <c r="B210" s="679" t="str">
        <f t="shared" si="2"/>
        <v>R.39</v>
      </c>
      <c r="C210" s="685" t="str">
        <f>'10'!F57</f>
        <v>Taip</v>
      </c>
    </row>
    <row r="211" spans="1:3" x14ac:dyDescent="0.25">
      <c r="A211" s="2" t="s">
        <v>756</v>
      </c>
      <c r="B211" s="679" t="str">
        <f t="shared" si="2"/>
        <v>R.41</v>
      </c>
      <c r="C211" s="685" t="str">
        <f>'10'!F58</f>
        <v>Taip</v>
      </c>
    </row>
    <row r="212" spans="1:3" x14ac:dyDescent="0.25">
      <c r="A212" s="2" t="s">
        <v>757</v>
      </c>
      <c r="B212" s="679" t="str">
        <f t="shared" si="2"/>
        <v>R.42</v>
      </c>
      <c r="C212" s="685" t="str">
        <f>'10'!F59</f>
        <v>Taip</v>
      </c>
    </row>
    <row r="213" spans="1:3" x14ac:dyDescent="0.25">
      <c r="A213" s="2" t="s">
        <v>758</v>
      </c>
      <c r="B213" s="678" t="str">
        <f t="shared" si="2"/>
        <v>VPS rodiklių taikymas priemonei:</v>
      </c>
      <c r="C213" s="686"/>
    </row>
    <row r="214" spans="1:3" x14ac:dyDescent="0.25">
      <c r="A214" s="2" t="s">
        <v>759</v>
      </c>
      <c r="B214" s="679" t="str">
        <f t="shared" si="2"/>
        <v>ALYT-P.1</v>
      </c>
      <c r="C214" s="685" t="str">
        <f>'10'!F61</f>
        <v>Ne</v>
      </c>
    </row>
    <row r="215" spans="1:3" x14ac:dyDescent="0.25">
      <c r="A215" s="2" t="s">
        <v>760</v>
      </c>
      <c r="B215" s="679" t="str">
        <f t="shared" si="2"/>
        <v>ALYT-P.2</v>
      </c>
      <c r="C215" s="685" t="str">
        <f>'10'!F62</f>
        <v>Ne</v>
      </c>
    </row>
    <row r="216" spans="1:3" x14ac:dyDescent="0.25">
      <c r="A216" s="2" t="s">
        <v>761</v>
      </c>
      <c r="B216" s="679" t="str">
        <f t="shared" si="2"/>
        <v>ALYT-P.3</v>
      </c>
      <c r="C216" s="685" t="str">
        <f>'10'!F63</f>
        <v>Ne</v>
      </c>
    </row>
    <row r="217" spans="1:3" x14ac:dyDescent="0.25">
      <c r="A217" s="2" t="s">
        <v>762</v>
      </c>
      <c r="B217" s="679" t="str">
        <f t="shared" si="2"/>
        <v>ALYT-P.4</v>
      </c>
      <c r="C217" s="685" t="str">
        <f>'10'!F64</f>
        <v>Ne</v>
      </c>
    </row>
    <row r="218" spans="1:3" x14ac:dyDescent="0.25">
      <c r="A218" s="2" t="s">
        <v>763</v>
      </c>
      <c r="B218" s="679" t="str">
        <f t="shared" si="2"/>
        <v>ALYT-P.5</v>
      </c>
      <c r="C218" s="685" t="str">
        <f>'10'!F65</f>
        <v>Ne</v>
      </c>
    </row>
    <row r="219" spans="1:3" x14ac:dyDescent="0.25">
      <c r="A219" s="2" t="s">
        <v>764</v>
      </c>
      <c r="B219" s="679" t="str">
        <f t="shared" si="2"/>
        <v>ALYT-P.6</v>
      </c>
      <c r="C219" s="685" t="str">
        <f>'10'!F66</f>
        <v>Ne</v>
      </c>
    </row>
    <row r="220" spans="1:3" x14ac:dyDescent="0.25">
      <c r="A220" s="2" t="s">
        <v>765</v>
      </c>
      <c r="B220" s="679" t="str">
        <f t="shared" si="2"/>
        <v>ALYT-P.7</v>
      </c>
      <c r="C220" s="685" t="str">
        <f>'10'!F67</f>
        <v>Ne</v>
      </c>
    </row>
    <row r="221" spans="1:3" x14ac:dyDescent="0.25">
      <c r="A221" s="2" t="s">
        <v>766</v>
      </c>
      <c r="B221" s="679" t="str">
        <f t="shared" si="2"/>
        <v>ALYT-P.8</v>
      </c>
      <c r="C221" s="685" t="str">
        <f>'10'!F68</f>
        <v>Ne</v>
      </c>
    </row>
    <row r="222" spans="1:3" x14ac:dyDescent="0.25">
      <c r="A222" s="2" t="s">
        <v>767</v>
      </c>
      <c r="B222" s="679" t="str">
        <f t="shared" si="2"/>
        <v>ALYT-P.9</v>
      </c>
      <c r="C222" s="685" t="str">
        <f>'10'!F69</f>
        <v>Ne</v>
      </c>
    </row>
    <row r="223" spans="1:3" x14ac:dyDescent="0.25">
      <c r="A223" s="2" t="s">
        <v>768</v>
      </c>
      <c r="B223" s="681" t="str">
        <f t="shared" si="2"/>
        <v>ALYT-P.10</v>
      </c>
      <c r="C223" s="687" t="str">
        <f>'10'!F70</f>
        <v>Ne</v>
      </c>
    </row>
    <row r="224" spans="1:3" x14ac:dyDescent="0.25">
      <c r="A224" s="2" t="s">
        <v>769</v>
      </c>
      <c r="B224" s="673" t="str">
        <f t="shared" si="2"/>
        <v>F dalis. Pagal priemonę remiamų projektų pobūdis:</v>
      </c>
      <c r="C224" s="674"/>
    </row>
    <row r="225" spans="1:3" x14ac:dyDescent="0.25">
      <c r="A225" s="2" t="s">
        <v>770</v>
      </c>
      <c r="B225" s="669" t="str">
        <f t="shared" ref="B225:B234" si="3">B148</f>
        <v>Remiami pelno projektai</v>
      </c>
      <c r="C225" s="670" t="str">
        <f>'10'!F72</f>
        <v>Taip</v>
      </c>
    </row>
    <row r="226" spans="1:3" ht="60" x14ac:dyDescent="0.25">
      <c r="A226" s="2" t="s">
        <v>771</v>
      </c>
      <c r="B226" s="671" t="str">
        <f t="shared" si="3"/>
        <v>Remiami projektai, susiję su žinių perdavimu, įskaitant konsultacijas, mokymą ir keitimąsi žiniomis apie tvarią, ekonominę, socialinę, aplinką ir klimatą tausojančią veiklą (aktualu rodikliui L801)</v>
      </c>
      <c r="C226" s="670" t="str">
        <f>'10'!F73</f>
        <v>Ne</v>
      </c>
    </row>
    <row r="227" spans="1:3" ht="75" x14ac:dyDescent="0.25">
      <c r="A227" s="2" t="s">
        <v>772</v>
      </c>
      <c r="B227" s="671" t="str">
        <f t="shared" si="3"/>
        <v>Remiami projektai, susiję su gamintojų organizacijomis, vietinėmis rinkomis, trumpomis tiekimo grandinėmis ir kokybės schemomis, įskaitant paramą investicijoms, rinkodaros veiklą ir kt. (aktualu rodikliui L802)</v>
      </c>
      <c r="C227" s="670" t="str">
        <f>'10'!F74</f>
        <v>Taip</v>
      </c>
    </row>
    <row r="228" spans="1:3" ht="45" x14ac:dyDescent="0.25">
      <c r="A228" s="2" t="s">
        <v>773</v>
      </c>
      <c r="B228" s="671" t="str">
        <f t="shared" si="3"/>
        <v>Remiami projektai, susiję su atsinaujinančios energijos gamybos pajėgumais, įskaitant biologinę (aktualu rodikliui L803)</v>
      </c>
      <c r="C228" s="670" t="str">
        <f>'10'!F75</f>
        <v>Taip</v>
      </c>
    </row>
    <row r="229" spans="1:3" ht="60" x14ac:dyDescent="0.25">
      <c r="A229" s="2" t="s">
        <v>774</v>
      </c>
      <c r="B229" s="671" t="str">
        <f t="shared" si="3"/>
        <v>Remiami projektai, prisidedantys prie aplinkos tvarumo, klimato kaitos švelninimo bei prisitaikymo prie jos tikslų įgyvendinimo kaimo vietovėse (aktualu rodikliui L804)</v>
      </c>
      <c r="C229" s="670" t="str">
        <f>'10'!F76</f>
        <v>Taip</v>
      </c>
    </row>
    <row r="230" spans="1:3" ht="30" x14ac:dyDescent="0.25">
      <c r="A230" s="2" t="s">
        <v>775</v>
      </c>
      <c r="B230" s="671" t="str">
        <f t="shared" si="3"/>
        <v>Remiami projektai, kurie kuria darbo vietas (aktualu rodikliui L805)</v>
      </c>
      <c r="C230" s="670" t="str">
        <f>'10'!F77</f>
        <v>Ne</v>
      </c>
    </row>
    <row r="231" spans="1:3" ht="30" x14ac:dyDescent="0.25">
      <c r="A231" s="2" t="s">
        <v>776</v>
      </c>
      <c r="B231" s="671" t="str">
        <f t="shared" si="3"/>
        <v>Remiami kaimo verslų, įskaitant bioekonomiką, projektai (aktualu rodikliui L 806)</v>
      </c>
      <c r="C231" s="670" t="str">
        <f>'10'!F78</f>
        <v>Taip</v>
      </c>
    </row>
    <row r="232" spans="1:3" ht="30" x14ac:dyDescent="0.25">
      <c r="A232" s="2" t="s">
        <v>777</v>
      </c>
      <c r="B232" s="671" t="str">
        <f t="shared" si="3"/>
        <v>Remiami projektai, susiję su sumanių kaimų strategijomis (aktualu rodikliui L807)</v>
      </c>
      <c r="C232" s="670" t="str">
        <f>'10'!F79</f>
        <v>Ne</v>
      </c>
    </row>
    <row r="233" spans="1:3" ht="30" x14ac:dyDescent="0.25">
      <c r="A233" s="2" t="s">
        <v>778</v>
      </c>
      <c r="B233" s="671" t="str">
        <f t="shared" si="3"/>
        <v>Remiami projektai, gerinantys paslaugų prieinamumą ir infrastruktūrą (aktualu rodikliui L808)</v>
      </c>
      <c r="C233" s="670" t="str">
        <f>'10'!F80</f>
        <v>Taip</v>
      </c>
    </row>
    <row r="234" spans="1:3" ht="30" x14ac:dyDescent="0.25">
      <c r="A234" s="2" t="s">
        <v>779</v>
      </c>
      <c r="B234" s="671" t="str">
        <f t="shared" si="3"/>
        <v>Remiami socialinės įtraukties projektai (aktualu rodikliui L809)</v>
      </c>
      <c r="C234" s="670" t="str">
        <f>'10'!F81</f>
        <v>Ne</v>
      </c>
    </row>
    <row r="235" spans="1:3" x14ac:dyDescent="0.25">
      <c r="B235" s="647"/>
      <c r="C235" s="683"/>
    </row>
    <row r="236" spans="1:3" x14ac:dyDescent="0.25">
      <c r="A236" s="1"/>
      <c r="B236" s="362"/>
      <c r="C236" s="684" t="str">
        <f>'10'!G6</f>
        <v>4 priemonė</v>
      </c>
    </row>
    <row r="237" spans="1:3" ht="30" x14ac:dyDescent="0.25">
      <c r="A237" s="2" t="s">
        <v>188</v>
      </c>
      <c r="B237" s="509" t="str">
        <f>B160</f>
        <v>Priemonės pavadinimas</v>
      </c>
      <c r="C237" s="668" t="str">
        <f>'10'!G7</f>
        <v>Įtraukios infrastruktūros vystymas taikant sumanius sprendimus</v>
      </c>
    </row>
    <row r="238" spans="1:3" ht="30" x14ac:dyDescent="0.25">
      <c r="A238" s="2" t="s">
        <v>189</v>
      </c>
      <c r="B238" s="669" t="str">
        <f t="shared" ref="B238:B301" si="4">B161</f>
        <v>Priemonės rūšis</v>
      </c>
      <c r="C238" s="668" t="str">
        <f>'10'!G8</f>
        <v>Ūkio subjektų (fizinių ir (arba) juridinių asmenų) bendradarbiavimas</v>
      </c>
    </row>
    <row r="239" spans="1:3" ht="30" x14ac:dyDescent="0.25">
      <c r="A239" s="2" t="s">
        <v>190</v>
      </c>
      <c r="B239" s="669" t="str">
        <f t="shared" si="4"/>
        <v>VVG teritorijos poreikių, kuriuos tenkina priemonė, skaičius</v>
      </c>
      <c r="C239" s="668">
        <f>'10'!G9</f>
        <v>0</v>
      </c>
    </row>
    <row r="240" spans="1:3" x14ac:dyDescent="0.25">
      <c r="A240" s="2" t="s">
        <v>191</v>
      </c>
      <c r="B240" s="669" t="str">
        <f t="shared" si="4"/>
        <v>BŽŪP tikslų, kuriuos įgyvendina priemonė, skaičius</v>
      </c>
      <c r="C240" s="668">
        <f>'10'!G10</f>
        <v>0</v>
      </c>
    </row>
    <row r="241" spans="1:3" ht="60" x14ac:dyDescent="0.25">
      <c r="A241" s="2" t="s">
        <v>192</v>
      </c>
      <c r="B241" s="669" t="str">
        <f t="shared" si="4"/>
        <v>Pagrindinis BŽŪP tikslas, kurį įgyvendina VPS priemonė</v>
      </c>
      <c r="C241" s="670" t="str">
        <f>'10'!G11</f>
        <v>SO8. Skatinti užimtumą, augimą, lyčių lygybę, įskaitant moterų dalyvavimą ūkininkavimo veikloje, socialinę įtrauktį ir vietos plėtrą kaimo vietovėse, įskaitant žiedinę bioekonomiką ir tvarią miškininkystę</v>
      </c>
    </row>
    <row r="242" spans="1:3" ht="30" x14ac:dyDescent="0.25">
      <c r="A242" s="2" t="s">
        <v>193</v>
      </c>
      <c r="B242" s="671" t="str">
        <f t="shared" si="4"/>
        <v>Ar priemonė prisideda prie 4 konkretaus BŽŪP tikslo? (tikslas nurodytas 5 lape)</v>
      </c>
      <c r="C242" s="670" t="str">
        <f>'10'!G12</f>
        <v>Ne</v>
      </c>
    </row>
    <row r="243" spans="1:3" ht="30" x14ac:dyDescent="0.25">
      <c r="A243" s="2" t="s">
        <v>194</v>
      </c>
      <c r="B243" s="671" t="str">
        <f t="shared" si="4"/>
        <v>Ar priemonė prisideda prie 5 konkretaus BŽŪP tikslo? (tikslas nurodytas 5 lape)</v>
      </c>
      <c r="C243" s="670" t="str">
        <f>'10'!G13</f>
        <v>Ne</v>
      </c>
    </row>
    <row r="244" spans="1:3" ht="30" x14ac:dyDescent="0.25">
      <c r="A244" s="2" t="s">
        <v>195</v>
      </c>
      <c r="B244" s="671" t="str">
        <f t="shared" si="4"/>
        <v>Ar priemonė prisideda prie 6 konkretaus BŽŪP tikslo? (tikslas nurodytas 5 lape)</v>
      </c>
      <c r="C244" s="670" t="str">
        <f>'10'!G14</f>
        <v>Ne</v>
      </c>
    </row>
    <row r="245" spans="1:3" ht="30" x14ac:dyDescent="0.25">
      <c r="A245" s="2" t="s">
        <v>196</v>
      </c>
      <c r="B245" s="671" t="str">
        <f t="shared" si="4"/>
        <v>Ar priemonė prisideda prie 9 konkretaus BŽŪP tikslo? (tikslas nurodytas 5 lape)</v>
      </c>
      <c r="C245" s="670" t="str">
        <f>'10'!G15</f>
        <v>Ne</v>
      </c>
    </row>
    <row r="246" spans="1:3" x14ac:dyDescent="0.25">
      <c r="A246" s="2" t="s">
        <v>94</v>
      </c>
      <c r="B246" s="673" t="str">
        <f t="shared" si="4"/>
        <v>A dalis. Priemonės intervencijos logika:</v>
      </c>
      <c r="C246" s="674"/>
    </row>
    <row r="247" spans="1:3" ht="300" x14ac:dyDescent="0.25">
      <c r="A247" s="2" t="s">
        <v>197</v>
      </c>
      <c r="B247" s="671" t="str">
        <f t="shared" si="4"/>
        <v>Priemonės tikslas, ryšys su pagrindiniu BŽŪP tikslu ir VVG teritorijos poreikiais (problemomis ir (arba) potencialu), ryšys su VPS tema (jei taikoma)</v>
      </c>
      <c r="C247" s="675" t="str">
        <f>'10'!G17</f>
        <v>Tikslas – skatinti įtraukios infrastruktūros vystymą taikant sumanius sprendimus. Plėtojant įtraukią, pagrįstą unikaliais kultūros ir gamtos ištekliais infrastruktūrą, galima padidinti paslaugų prieinamumą, o verslininkai, ūkininkai, bendruomeninės organizacijos, įtraukiant gyventojus, galėtų inovatyviai teikti kompleksines turizmo ir sveikatinimo paslaugas. Atliepiami poreikiai diegiant žaliuosius sprendimus išsaugoti gamtos išteklius ir kultūros paveldą, pagerinti turizmo infrastruktūrą, ugdyti kaimo bendruomenės sumanumą; įvairinti ir pagerinti sveikatinimo paslaugas, plėtoti verslo paslaugas sanatorijoms, stambesniems sveikatinimo ir turizmo paslaugų teikėjams; sukurti vertingus produktus turizmo rinkai. Tvariai plėtoti teritorijos 1, 2, 3, 5  stiprybes, atsiveriančias 3, 4, 5, 6, 7 galimybes, išvengti 1, 2, 3, 4, 5, 7 grėsmių, sumažinti 1, 2, 4, 5 silpnybes. Priemonė prisidės prie SO8 siekių – paskatins ekonominį augimą, vietos plėtrą (infrastruktūrą), padidins soc. įtrauktį</v>
      </c>
    </row>
    <row r="248" spans="1:3" ht="120" x14ac:dyDescent="0.25">
      <c r="A248" s="2" t="s">
        <v>198</v>
      </c>
      <c r="B248" s="669" t="str">
        <f t="shared" si="4"/>
        <v>Pokytis, kurio siekiama VPS priemone</v>
      </c>
      <c r="C248" s="675" t="str">
        <f>'10'!G18</f>
        <v>Pokytis: 1) pasitelkiant vietos išteklius sukurtos ir (ar) pagerinta sveikatinimo paslaugų kokybė; 2) padidintos materialinės investicijos, ekonomiškai aktyvių gyventojų ir verslų skaičius; 3) padidintas sveikatinimo paslaugų prieinamumas vietos gyventojams ir turistams; 4) padidintas sveikatingumas, gyvūnų gerovė, aplinkosauginis sąmoningumas, prisidedama prie klimato kaitos švelninimo ir prisitaikymo prie jos</v>
      </c>
    </row>
    <row r="249" spans="1:3" ht="120" x14ac:dyDescent="0.25">
      <c r="A249" s="2" t="s">
        <v>199</v>
      </c>
      <c r="B249" s="509" t="str">
        <f t="shared" si="4"/>
        <v>Kaip priemonė prisidės prie horizontalaus tikslo d įgyvendinimo? (pildoma, jei taikoma)</v>
      </c>
      <c r="C249" s="675" t="str">
        <f>'10'!G19</f>
        <v>Pareiškėjai bus skatinami pereiti prie tvarios energetikos, naudoti tvarius, draugiškus aplinkai ir žmogaus sveikatai palankius metodus bei klimato kaitą švelninančias priemones. 
Per papildomus projektų atrankos balus bus siekiama, kad įsigytos technologijos, įranga, medžiagos ar sukurtos paslaugos būtų palankūs aplinkai ir prisidėtų prie klimato kaitos švelninimo.</v>
      </c>
    </row>
    <row r="250" spans="1:3" ht="30" x14ac:dyDescent="0.25">
      <c r="A250" s="2" t="s">
        <v>200</v>
      </c>
      <c r="B250" s="509" t="str">
        <f t="shared" si="4"/>
        <v>Kaip priemonė prisidės prie horizontalaus tikslo e įgyvendinimo? (pildoma, jei taikoma)</v>
      </c>
      <c r="C250" s="675">
        <f>'10'!G20</f>
        <v>0</v>
      </c>
    </row>
    <row r="251" spans="1:3" ht="30" x14ac:dyDescent="0.25">
      <c r="A251" s="2" t="s">
        <v>201</v>
      </c>
      <c r="B251" s="509" t="str">
        <f t="shared" si="4"/>
        <v>Kaip priemonė prisidės prie horizontalaus tikslo f įgyvendinimo? (pildoma, jei taikoma)</v>
      </c>
      <c r="C251" s="675">
        <f>'10'!G21</f>
        <v>0</v>
      </c>
    </row>
    <row r="252" spans="1:3" ht="150" x14ac:dyDescent="0.25">
      <c r="A252" s="2" t="s">
        <v>202</v>
      </c>
      <c r="B252" s="509" t="str">
        <f t="shared" si="4"/>
        <v>Kaip priemonė prisidės prie horizontalaus tikslo i įgyvendinimo? (pildoma, jei taikoma)</v>
      </c>
      <c r="C252" s="675" t="str">
        <f>'10'!G22</f>
        <v>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v>
      </c>
    </row>
    <row r="253" spans="1:3" ht="30" x14ac:dyDescent="0.25">
      <c r="A253" s="2" t="s">
        <v>203</v>
      </c>
      <c r="B253" s="673" t="str">
        <f t="shared" si="4"/>
        <v>B dalis. Pareiškėjų ir projektų tinkamumo sąlygos, projektų atrankos principai:</v>
      </c>
      <c r="C253" s="674"/>
    </row>
    <row r="254" spans="1:3" ht="75" x14ac:dyDescent="0.25">
      <c r="A254" s="2" t="s">
        <v>204</v>
      </c>
      <c r="B254" s="509" t="str">
        <f t="shared" si="4"/>
        <v>Pagal priemonę remiamos veiklos</v>
      </c>
      <c r="C254" s="675" t="str">
        <f>'10'!G24</f>
        <v>.Finansuojami projektai, skirti viešųjų  paslaugų (socialinių, sveikatingumo, sveikatos priežiūros, švietimo, kultūros, sporto ir kt.) įvairovės kaimo vietovėse didinimui, modernizavimui, prieinamumo didinimui.</v>
      </c>
    </row>
    <row r="255" spans="1:3" ht="45" x14ac:dyDescent="0.25">
      <c r="A255" s="2" t="s">
        <v>205</v>
      </c>
      <c r="B255" s="669" t="str">
        <f t="shared" si="4"/>
        <v>Tinkami pareiškėjai ir partneriai (jei taikomas reikalavimas projektus įgyvendinti su partneriais)</v>
      </c>
      <c r="C255" s="675" t="str">
        <f>'10'!G25</f>
        <v>Pareiškėjai ir partneriai: viešieji juridiniai asmenys, biudžetinės įstaigos veikiančios Alytaus r. VVG teritorijoje ne mažiau kaip 1 m.</v>
      </c>
    </row>
    <row r="256" spans="1:3" ht="45" x14ac:dyDescent="0.25">
      <c r="A256" s="2" t="s">
        <v>206</v>
      </c>
      <c r="B256" s="669" t="str">
        <f t="shared" si="4"/>
        <v>Priemonės tikslinė grupė (pildoma, jei nesutampa su tinkamais pareiškėjais ir (arba) partneriais)</v>
      </c>
      <c r="C256" s="675" t="str">
        <f>'10'!G26</f>
        <v>Tikslinė grupė Alytaus r. VVG teritorijos gyventojai ir turistai (lankytojai), sunkumus patiriančių, socialiai pažeidžiamų grupių atstovai</v>
      </c>
    </row>
    <row r="257" spans="1:3" ht="165" x14ac:dyDescent="0.25">
      <c r="A257" s="2" t="s">
        <v>725</v>
      </c>
      <c r="B257" s="509" t="str">
        <f t="shared" si="4"/>
        <v>Tinkamumo sąlygos pareiškėjams ir projektams</v>
      </c>
      <c r="C257" s="675" t="str">
        <f>'10'!G27</f>
        <v>1.	Atliepia visuomenės poreikius, susijusius su maistu ir sveikata, įskaitant aukštos kokybės, saugius ir maistingus maisto produktus, pagamintus tvariu būdu, mažinti maisto atliekas, didinti gyvūnų gerovę, kovoti su antimikrobiniu atsparumu;
2.	Prisideda prie klimato kaitos švelninimo ir prisitaikymo prie jos, be kita ko, mažinant išmetamą šiltnamio efektą sukeliančių dujų kiekį, didinant anglies dioksido sekvestraciją, plėtoti tvariąją energetiką;
3.	Kuriamos inovacijos (sumanūs sprendimai);</v>
      </c>
    </row>
    <row r="258" spans="1:3" ht="165" x14ac:dyDescent="0.25">
      <c r="A258" s="2" t="s">
        <v>726</v>
      </c>
      <c r="B258" s="671" t="str">
        <f t="shared" si="4"/>
        <v>Projektų atrankos principai</v>
      </c>
      <c r="C258" s="675" t="str">
        <f>'10'!G28</f>
        <v xml:space="preserve"> 1.	Atliepia visuomenės poreikius, susijusius su maistu ir sveikata, įskaitant aukštos kokybės, saugius ir maistingus maisto produktus, pagamintus tvariu būdu, mažinti maisto atliekas, didinti gyvūnų gerovę, kovoti su antimikrobiniu atsparumu;
2.	Prisideda prie klimato kaitos švelninimo ir prisitaikymo prie jos, be kita ko, mažinant išmetamą šiltnamio efektą sukeliančių dujų kiekį, didinant anglies dioksido sekvestraciją, plėtoti tvariąją energetiką;
3.	Kuriamos inovacijos (sumanūs sprendimai);</v>
      </c>
    </row>
    <row r="259" spans="1:3" x14ac:dyDescent="0.25">
      <c r="A259" s="2" t="s">
        <v>727</v>
      </c>
      <c r="B259" s="509" t="str">
        <f t="shared" si="4"/>
        <v>Planuojamų kvietimų teikti paraiškas skaičius</v>
      </c>
      <c r="C259" s="668">
        <f>'10'!G29</f>
        <v>0</v>
      </c>
    </row>
    <row r="260" spans="1:3" x14ac:dyDescent="0.25">
      <c r="A260" s="2" t="s">
        <v>728</v>
      </c>
      <c r="B260" s="649" t="str">
        <f t="shared" si="4"/>
        <v>C dalis. Paramos dydžiai:</v>
      </c>
      <c r="C260" s="674"/>
    </row>
    <row r="261" spans="1:3" x14ac:dyDescent="0.25">
      <c r="A261" s="2" t="s">
        <v>729</v>
      </c>
      <c r="B261" s="509" t="str">
        <f t="shared" si="4"/>
        <v>Didžiausia paramos suma vietos projektui, Eur</v>
      </c>
      <c r="C261" s="675">
        <f>'10'!G31</f>
        <v>0</v>
      </c>
    </row>
    <row r="262" spans="1:3" x14ac:dyDescent="0.25">
      <c r="A262" s="2" t="s">
        <v>730</v>
      </c>
      <c r="B262" s="509" t="str">
        <f t="shared" si="4"/>
        <v xml:space="preserve">Paramos lyginamoji dalis, proc. </v>
      </c>
      <c r="C262" s="675">
        <v>0</v>
      </c>
    </row>
    <row r="263" spans="1:3" x14ac:dyDescent="0.25">
      <c r="A263" s="2" t="s">
        <v>731</v>
      </c>
      <c r="B263" s="509" t="str">
        <f t="shared" si="4"/>
        <v>Planuojama paramos suma priemonei, Eur</v>
      </c>
      <c r="C263" s="676">
        <f>'10'!G33</f>
        <v>0</v>
      </c>
    </row>
    <row r="264" spans="1:3" x14ac:dyDescent="0.25">
      <c r="A264" s="2" t="s">
        <v>732</v>
      </c>
      <c r="B264" s="509" t="str">
        <f t="shared" si="4"/>
        <v>Planuojama paremti projektų (rodiklis L700)</v>
      </c>
      <c r="C264" s="677">
        <f>'10'!G34</f>
        <v>0</v>
      </c>
    </row>
    <row r="265" spans="1:3" ht="60" x14ac:dyDescent="0.25">
      <c r="A265" s="2" t="s">
        <v>733</v>
      </c>
      <c r="B265" s="509" t="str">
        <f t="shared" si="4"/>
        <v>Paaiškinimas, kaip nustatyta rodiklio L700 reikšmė</v>
      </c>
      <c r="C265" s="675" t="str">
        <f>'10'!G35</f>
        <v>Projektų skaičius grindžiamas vietos gyventojų susidomėjimu (per gyventojų grupių diskusijas, darbo grupės susitikimus) bei turima praeitų laikotarpių patirtimi.</v>
      </c>
    </row>
    <row r="266" spans="1:3" ht="30" x14ac:dyDescent="0.25">
      <c r="A266" s="2" t="s">
        <v>734</v>
      </c>
      <c r="B266" s="649" t="str">
        <f t="shared" si="4"/>
        <v>D dalis. Priemonės indėlis į ES ir nacionalinių horizontaliųjų principų įgyvendinimą:</v>
      </c>
      <c r="C266" s="674"/>
    </row>
    <row r="267" spans="1:3" x14ac:dyDescent="0.25">
      <c r="A267" s="2" t="s">
        <v>735</v>
      </c>
      <c r="B267" s="678" t="str">
        <f t="shared" si="4"/>
        <v>Subregioninės vietovės principas:</v>
      </c>
      <c r="C267" s="674"/>
    </row>
    <row r="268" spans="1:3" ht="30" x14ac:dyDescent="0.25">
      <c r="A268" s="2" t="s">
        <v>736</v>
      </c>
      <c r="B268" s="509" t="str">
        <f t="shared" si="4"/>
        <v>Ar siekiama, kad pagal priemonę finansuojami projektai apimtų visas VVG teritorijos seniūnijas?</v>
      </c>
      <c r="C268" s="670" t="str">
        <f>'10'!G38</f>
        <v>Ne</v>
      </c>
    </row>
    <row r="269" spans="1:3" ht="90" x14ac:dyDescent="0.25">
      <c r="A269" s="2" t="s">
        <v>737</v>
      </c>
      <c r="B269" s="509" t="str">
        <f t="shared" si="4"/>
        <v>Pasirinkimo pagrindimas</v>
      </c>
      <c r="C269" s="675" t="str">
        <f>'10'!G39</f>
        <v>Siekiama platesnio investicijų ir veiklų panaudojimo, sisteminio pokyčio VVG teritorijoje, didesnio naudos gavėjų skaičiaus, didesnio paslaugų prieinamumo vietos gyventojams ir turistams,  didesnio aplinkosauginio sąmoningumo, prisidėjimo prie klimato kaitos švelninimo ir prisitaikymo prie jos.</v>
      </c>
    </row>
    <row r="270" spans="1:3" x14ac:dyDescent="0.25">
      <c r="A270" s="2" t="s">
        <v>738</v>
      </c>
      <c r="B270" s="678" t="str">
        <f t="shared" si="4"/>
        <v>Partnerystės principas:</v>
      </c>
      <c r="C270" s="674"/>
    </row>
    <row r="271" spans="1:3" ht="30" x14ac:dyDescent="0.25">
      <c r="A271" s="2" t="s">
        <v>739</v>
      </c>
      <c r="B271" s="509" t="str">
        <f t="shared" si="4"/>
        <v>Ar siekiama, kad pagal priemonę finansuojami projektai būtų vykdomi su partneriais?</v>
      </c>
      <c r="C271" s="670" t="str">
        <f>'10'!G41</f>
        <v>Ne</v>
      </c>
    </row>
    <row r="272" spans="1:3" ht="90" x14ac:dyDescent="0.25">
      <c r="A272" s="2" t="s">
        <v>740</v>
      </c>
      <c r="B272" s="509" t="str">
        <f t="shared" si="4"/>
        <v>Pasirinkimo pagrindimas</v>
      </c>
      <c r="C272" s="675" t="str">
        <f>'10'!G42</f>
        <v>Siekiama platesnio naujų veiklų pasiskirstymo, partnerystės ryšių tarp kaimų, sektorių ir veiklų; tinklaveikos, paslaugų prieinamumo,  aplinkosauginio sąmoningumo, prisidėjimo prie klimato kaitos švelninimo. Vienas iš atrankos kriterijų  „Projektas įgyvendinamas kartu su partneriais".</v>
      </c>
    </row>
    <row r="273" spans="1:3" x14ac:dyDescent="0.25">
      <c r="A273" s="2" t="s">
        <v>741</v>
      </c>
      <c r="B273" s="678" t="str">
        <f t="shared" si="4"/>
        <v>Inovacijų principas:</v>
      </c>
      <c r="C273" s="674"/>
    </row>
    <row r="274" spans="1:3" ht="30" x14ac:dyDescent="0.25">
      <c r="A274" s="2" t="s">
        <v>742</v>
      </c>
      <c r="B274" s="509" t="str">
        <f t="shared" si="4"/>
        <v>Ar siekiama, kad pagal priemonę finansuojami projektai būtų skirti inovacijoms vietos lygiu diegti?</v>
      </c>
      <c r="C274" s="670" t="str">
        <f>'10'!G44</f>
        <v>Ne</v>
      </c>
    </row>
    <row r="275" spans="1:3" ht="90" x14ac:dyDescent="0.25">
      <c r="A275" s="2" t="s">
        <v>743</v>
      </c>
      <c r="B275" s="509" t="str">
        <f t="shared" si="4"/>
        <v>Pasirinkimo pagrindimas</v>
      </c>
      <c r="C275" s="675" t="str">
        <f>'10'!G45</f>
        <v>Siekiama platesnio naujų veiklų pasiskirstymo, partnerystės ryšių tarp kaimų, sektorių ir veiklų; tinklaveikos, paslaugų prieinamumo,  aplinkosauginio sąmoningumo, prisidėjimo prie klimato kaitos švelninimo. Vienas iš atrankos kriterijų  „Projektas įgyvendinamas kartu su partneriais".</v>
      </c>
    </row>
    <row r="276" spans="1:3" ht="30" x14ac:dyDescent="0.25">
      <c r="A276" s="2" t="s">
        <v>744</v>
      </c>
      <c r="B276" s="509" t="str">
        <f t="shared" si="4"/>
        <v>Planuojama paremti projektų, skirtų inovacijoms vietos lygiu diegti (rodiklis L710)</v>
      </c>
      <c r="C276" s="677">
        <f>'10'!G46</f>
        <v>0</v>
      </c>
    </row>
    <row r="277" spans="1:3" x14ac:dyDescent="0.25">
      <c r="A277" s="2" t="s">
        <v>745</v>
      </c>
      <c r="B277" s="678" t="str">
        <f t="shared" si="4"/>
        <v>Lyčių lygybė ir nediskriminavimas:</v>
      </c>
      <c r="C277" s="674"/>
    </row>
    <row r="278" spans="1:3" ht="30" x14ac:dyDescent="0.25">
      <c r="A278" s="2" t="s">
        <v>746</v>
      </c>
      <c r="B278" s="509" t="str">
        <f t="shared" si="4"/>
        <v>Ar pagal priemonę finansuojami projektai, skirti lyčių lygybei ir nediskriminavimui?</v>
      </c>
      <c r="C278" s="670" t="str">
        <f>'10'!G48</f>
        <v>Ne</v>
      </c>
    </row>
    <row r="279" spans="1:3" ht="90" x14ac:dyDescent="0.25">
      <c r="A279" s="2" t="s">
        <v>747</v>
      </c>
      <c r="B279" s="509" t="str">
        <f t="shared" si="4"/>
        <v>Pasirinkimo pagrindimas (jei taip, kaip bus užtikrinta)</v>
      </c>
      <c r="C279" s="675" t="str">
        <f>'10'!G49</f>
        <v>Visuose projektuose bus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v>
      </c>
    </row>
    <row r="280" spans="1:3" x14ac:dyDescent="0.25">
      <c r="A280" s="2" t="s">
        <v>748</v>
      </c>
      <c r="B280" s="678" t="str">
        <f t="shared" si="4"/>
        <v>Jaunimas:</v>
      </c>
      <c r="C280" s="674"/>
    </row>
    <row r="281" spans="1:3" ht="30" x14ac:dyDescent="0.25">
      <c r="A281" s="2" t="s">
        <v>749</v>
      </c>
      <c r="B281" s="509" t="str">
        <f t="shared" si="4"/>
        <v>Ar pagal priemonę finansuojami projektai, skirti jaunimui?</v>
      </c>
      <c r="C281" s="670" t="str">
        <f>'10'!G51</f>
        <v>Ne</v>
      </c>
    </row>
    <row r="282" spans="1:3" x14ac:dyDescent="0.25">
      <c r="A282" s="2" t="s">
        <v>750</v>
      </c>
      <c r="B282" s="509" t="str">
        <f t="shared" si="4"/>
        <v>Pasirinkimo pagrindimas (jei taip, kaip bus užtikrinta)</v>
      </c>
      <c r="C282" s="675">
        <f>'10'!G52</f>
        <v>0</v>
      </c>
    </row>
    <row r="283" spans="1:3" x14ac:dyDescent="0.25">
      <c r="A283" s="2" t="s">
        <v>751</v>
      </c>
      <c r="B283" s="673" t="str">
        <f t="shared" si="4"/>
        <v>E dalis. Priemonės rezultato rodikliai:</v>
      </c>
      <c r="C283" s="674"/>
    </row>
    <row r="284" spans="1:3" x14ac:dyDescent="0.25">
      <c r="A284" s="2" t="s">
        <v>752</v>
      </c>
      <c r="B284" s="678" t="str">
        <f t="shared" si="4"/>
        <v>SP rezultato rodiklių taikymas priemonei:</v>
      </c>
      <c r="C284" s="674"/>
    </row>
    <row r="285" spans="1:3" x14ac:dyDescent="0.25">
      <c r="A285" s="2" t="s">
        <v>753</v>
      </c>
      <c r="B285" s="679" t="str">
        <f t="shared" si="4"/>
        <v>R.3</v>
      </c>
      <c r="C285" s="685" t="str">
        <f>'10'!G55</f>
        <v>Ne</v>
      </c>
    </row>
    <row r="286" spans="1:3" x14ac:dyDescent="0.25">
      <c r="A286" s="2" t="s">
        <v>754</v>
      </c>
      <c r="B286" s="679" t="str">
        <f t="shared" si="4"/>
        <v>R.37</v>
      </c>
      <c r="C286" s="685" t="str">
        <f>'10'!G56</f>
        <v>Ne</v>
      </c>
    </row>
    <row r="287" spans="1:3" x14ac:dyDescent="0.25">
      <c r="A287" s="2" t="s">
        <v>755</v>
      </c>
      <c r="B287" s="679" t="str">
        <f t="shared" si="4"/>
        <v>R.39</v>
      </c>
      <c r="C287" s="685" t="str">
        <f>'10'!G57</f>
        <v>Ne</v>
      </c>
    </row>
    <row r="288" spans="1:3" x14ac:dyDescent="0.25">
      <c r="A288" s="2" t="s">
        <v>756</v>
      </c>
      <c r="B288" s="679" t="str">
        <f t="shared" si="4"/>
        <v>R.41</v>
      </c>
      <c r="C288" s="685" t="str">
        <f>'10'!G58</f>
        <v>Ne</v>
      </c>
    </row>
    <row r="289" spans="1:3" x14ac:dyDescent="0.25">
      <c r="A289" s="2" t="s">
        <v>757</v>
      </c>
      <c r="B289" s="679" t="str">
        <f t="shared" si="4"/>
        <v>R.42</v>
      </c>
      <c r="C289" s="685" t="str">
        <f>'10'!G59</f>
        <v>Ne</v>
      </c>
    </row>
    <row r="290" spans="1:3" x14ac:dyDescent="0.25">
      <c r="A290" s="2" t="s">
        <v>758</v>
      </c>
      <c r="B290" s="678" t="str">
        <f t="shared" si="4"/>
        <v>VPS rodiklių taikymas priemonei:</v>
      </c>
      <c r="C290" s="686"/>
    </row>
    <row r="291" spans="1:3" x14ac:dyDescent="0.25">
      <c r="A291" s="2" t="s">
        <v>759</v>
      </c>
      <c r="B291" s="679" t="str">
        <f t="shared" si="4"/>
        <v>ALYT-P.1</v>
      </c>
      <c r="C291" s="685" t="str">
        <f>'10'!G61</f>
        <v>Ne</v>
      </c>
    </row>
    <row r="292" spans="1:3" x14ac:dyDescent="0.25">
      <c r="A292" s="2" t="s">
        <v>760</v>
      </c>
      <c r="B292" s="679" t="str">
        <f t="shared" si="4"/>
        <v>ALYT-P.2</v>
      </c>
      <c r="C292" s="685" t="str">
        <f>'10'!G62</f>
        <v>Ne</v>
      </c>
    </row>
    <row r="293" spans="1:3" x14ac:dyDescent="0.25">
      <c r="A293" s="2" t="s">
        <v>761</v>
      </c>
      <c r="B293" s="679" t="str">
        <f t="shared" si="4"/>
        <v>ALYT-P.3</v>
      </c>
      <c r="C293" s="685" t="str">
        <f>'10'!G63</f>
        <v>Ne</v>
      </c>
    </row>
    <row r="294" spans="1:3" x14ac:dyDescent="0.25">
      <c r="A294" s="2" t="s">
        <v>762</v>
      </c>
      <c r="B294" s="679" t="str">
        <f t="shared" si="4"/>
        <v>ALYT-P.4</v>
      </c>
      <c r="C294" s="685" t="str">
        <f>'10'!G64</f>
        <v>Ne</v>
      </c>
    </row>
    <row r="295" spans="1:3" x14ac:dyDescent="0.25">
      <c r="A295" s="2" t="s">
        <v>763</v>
      </c>
      <c r="B295" s="679" t="str">
        <f t="shared" si="4"/>
        <v>ALYT-P.5</v>
      </c>
      <c r="C295" s="685" t="str">
        <f>'10'!G65</f>
        <v>Ne</v>
      </c>
    </row>
    <row r="296" spans="1:3" x14ac:dyDescent="0.25">
      <c r="A296" s="2" t="s">
        <v>764</v>
      </c>
      <c r="B296" s="679" t="str">
        <f t="shared" si="4"/>
        <v>ALYT-P.6</v>
      </c>
      <c r="C296" s="685" t="str">
        <f>'10'!G66</f>
        <v>Ne</v>
      </c>
    </row>
    <row r="297" spans="1:3" x14ac:dyDescent="0.25">
      <c r="A297" s="2" t="s">
        <v>765</v>
      </c>
      <c r="B297" s="679" t="str">
        <f t="shared" si="4"/>
        <v>ALYT-P.7</v>
      </c>
      <c r="C297" s="685" t="str">
        <f>'10'!G67</f>
        <v>Ne</v>
      </c>
    </row>
    <row r="298" spans="1:3" x14ac:dyDescent="0.25">
      <c r="A298" s="2" t="s">
        <v>766</v>
      </c>
      <c r="B298" s="679" t="str">
        <f t="shared" si="4"/>
        <v>ALYT-P.8</v>
      </c>
      <c r="C298" s="685" t="str">
        <f>'10'!G68</f>
        <v>Ne</v>
      </c>
    </row>
    <row r="299" spans="1:3" x14ac:dyDescent="0.25">
      <c r="A299" s="2" t="s">
        <v>767</v>
      </c>
      <c r="B299" s="679" t="str">
        <f t="shared" si="4"/>
        <v>ALYT-P.9</v>
      </c>
      <c r="C299" s="685" t="str">
        <f>'10'!G69</f>
        <v>Ne</v>
      </c>
    </row>
    <row r="300" spans="1:3" x14ac:dyDescent="0.25">
      <c r="A300" s="2" t="s">
        <v>768</v>
      </c>
      <c r="B300" s="681" t="str">
        <f t="shared" si="4"/>
        <v>ALYT-P.10</v>
      </c>
      <c r="C300" s="687" t="str">
        <f>'10'!G70</f>
        <v>Ne</v>
      </c>
    </row>
    <row r="301" spans="1:3" x14ac:dyDescent="0.25">
      <c r="A301" s="2" t="s">
        <v>769</v>
      </c>
      <c r="B301" s="673" t="str">
        <f t="shared" si="4"/>
        <v>F dalis. Pagal priemonę remiamų projektų pobūdis:</v>
      </c>
      <c r="C301" s="674"/>
    </row>
    <row r="302" spans="1:3" x14ac:dyDescent="0.25">
      <c r="A302" s="2" t="s">
        <v>770</v>
      </c>
      <c r="B302" s="669" t="str">
        <f t="shared" ref="B302:B311" si="5">B225</f>
        <v>Remiami pelno projektai</v>
      </c>
      <c r="C302" s="670" t="str">
        <f>'10'!G72</f>
        <v>Ne</v>
      </c>
    </row>
    <row r="303" spans="1:3" ht="60" x14ac:dyDescent="0.25">
      <c r="A303" s="2" t="s">
        <v>771</v>
      </c>
      <c r="B303" s="671" t="str">
        <f t="shared" si="5"/>
        <v>Remiami projektai, susiję su žinių perdavimu, įskaitant konsultacijas, mokymą ir keitimąsi žiniomis apie tvarią, ekonominę, socialinę, aplinką ir klimatą tausojančią veiklą (aktualu rodikliui L801)</v>
      </c>
      <c r="C303" s="670" t="str">
        <f>'10'!G73</f>
        <v>Ne</v>
      </c>
    </row>
    <row r="304" spans="1:3" ht="75" x14ac:dyDescent="0.25">
      <c r="A304" s="2" t="s">
        <v>772</v>
      </c>
      <c r="B304" s="671" t="str">
        <f t="shared" si="5"/>
        <v>Remiami projektai, susiję su gamintojų organizacijomis, vietinėmis rinkomis, trumpomis tiekimo grandinėmis ir kokybės schemomis, įskaitant paramą investicijoms, rinkodaros veiklą ir kt. (aktualu rodikliui L802)</v>
      </c>
      <c r="C304" s="670" t="str">
        <f>'10'!G74</f>
        <v>Ne</v>
      </c>
    </row>
    <row r="305" spans="1:3" ht="45" x14ac:dyDescent="0.25">
      <c r="A305" s="2" t="s">
        <v>773</v>
      </c>
      <c r="B305" s="671" t="str">
        <f t="shared" si="5"/>
        <v>Remiami projektai, susiję su atsinaujinančios energijos gamybos pajėgumais, įskaitant biologinę (aktualu rodikliui L803)</v>
      </c>
      <c r="C305" s="670" t="str">
        <f>'10'!G75</f>
        <v>Ne</v>
      </c>
    </row>
    <row r="306" spans="1:3" ht="60" x14ac:dyDescent="0.25">
      <c r="A306" s="2" t="s">
        <v>774</v>
      </c>
      <c r="B306" s="671" t="str">
        <f t="shared" si="5"/>
        <v>Remiami projektai, prisidedantys prie aplinkos tvarumo, klimato kaitos švelninimo bei prisitaikymo prie jos tikslų įgyvendinimo kaimo vietovėse (aktualu rodikliui L804)</v>
      </c>
      <c r="C306" s="670" t="str">
        <f>'10'!G76</f>
        <v>Ne</v>
      </c>
    </row>
    <row r="307" spans="1:3" ht="30" x14ac:dyDescent="0.25">
      <c r="A307" s="2" t="s">
        <v>775</v>
      </c>
      <c r="B307" s="671" t="str">
        <f t="shared" si="5"/>
        <v>Remiami projektai, kurie kuria darbo vietas (aktualu rodikliui L805)</v>
      </c>
      <c r="C307" s="670" t="str">
        <f>'10'!G77</f>
        <v>Ne</v>
      </c>
    </row>
    <row r="308" spans="1:3" ht="30" x14ac:dyDescent="0.25">
      <c r="A308" s="2" t="s">
        <v>776</v>
      </c>
      <c r="B308" s="671" t="str">
        <f t="shared" si="5"/>
        <v>Remiami kaimo verslų, įskaitant bioekonomiką, projektai (aktualu rodikliui L 806)</v>
      </c>
      <c r="C308" s="670" t="str">
        <f>'10'!G78</f>
        <v>Ne</v>
      </c>
    </row>
    <row r="309" spans="1:3" ht="30" x14ac:dyDescent="0.25">
      <c r="A309" s="2" t="s">
        <v>777</v>
      </c>
      <c r="B309" s="671" t="str">
        <f t="shared" si="5"/>
        <v>Remiami projektai, susiję su sumanių kaimų strategijomis (aktualu rodikliui L807)</v>
      </c>
      <c r="C309" s="670" t="str">
        <f>'10'!G79</f>
        <v>Ne</v>
      </c>
    </row>
    <row r="310" spans="1:3" ht="30" x14ac:dyDescent="0.25">
      <c r="A310" s="2" t="s">
        <v>778</v>
      </c>
      <c r="B310" s="671" t="str">
        <f t="shared" si="5"/>
        <v>Remiami projektai, gerinantys paslaugų prieinamumą ir infrastruktūrą (aktualu rodikliui L808)</v>
      </c>
      <c r="C310" s="670" t="str">
        <f>'10'!G80</f>
        <v>Ne</v>
      </c>
    </row>
    <row r="311" spans="1:3" ht="30" x14ac:dyDescent="0.25">
      <c r="A311" s="2" t="s">
        <v>779</v>
      </c>
      <c r="B311" s="671" t="str">
        <f t="shared" si="5"/>
        <v>Remiami socialinės įtraukties projektai (aktualu rodikliui L809)</v>
      </c>
      <c r="C311" s="670" t="str">
        <f>'10'!G81</f>
        <v>Ne</v>
      </c>
    </row>
    <row r="312" spans="1:3" x14ac:dyDescent="0.25">
      <c r="B312" s="647"/>
      <c r="C312" s="683"/>
    </row>
    <row r="313" spans="1:3" x14ac:dyDescent="0.25">
      <c r="A313" s="1"/>
      <c r="B313" s="362"/>
      <c r="C313" s="684" t="str">
        <f>'10'!H6</f>
        <v>5 priemonė</v>
      </c>
    </row>
    <row r="314" spans="1:3" x14ac:dyDescent="0.25">
      <c r="A314" s="2" t="s">
        <v>188</v>
      </c>
      <c r="B314" s="509" t="str">
        <f>B237</f>
        <v>Priemonės pavadinimas</v>
      </c>
      <c r="C314" s="668" t="str">
        <f>'10'!H7</f>
        <v>Jaunimo verslumo ir įtraukties skatinimas</v>
      </c>
    </row>
    <row r="315" spans="1:3" x14ac:dyDescent="0.25">
      <c r="A315" s="2" t="s">
        <v>189</v>
      </c>
      <c r="B315" s="669" t="str">
        <f t="shared" ref="B315:B378" si="6">B238</f>
        <v>Priemonės rūšis</v>
      </c>
      <c r="C315" s="668" t="str">
        <f>'10'!H8</f>
        <v>Veiklos projektai</v>
      </c>
    </row>
    <row r="316" spans="1:3" ht="30" x14ac:dyDescent="0.25">
      <c r="A316" s="2" t="s">
        <v>190</v>
      </c>
      <c r="B316" s="669" t="str">
        <f t="shared" si="6"/>
        <v>VVG teritorijos poreikių, kuriuos tenkina priemonė, skaičius</v>
      </c>
      <c r="C316" s="668">
        <f>'10'!H9</f>
        <v>2</v>
      </c>
    </row>
    <row r="317" spans="1:3" x14ac:dyDescent="0.25">
      <c r="A317" s="2" t="s">
        <v>191</v>
      </c>
      <c r="B317" s="669" t="str">
        <f t="shared" si="6"/>
        <v>BŽŪP tikslų, kuriuos įgyvendina priemonė, skaičius</v>
      </c>
      <c r="C317" s="668">
        <f>'10'!H10</f>
        <v>3</v>
      </c>
    </row>
    <row r="318" spans="1:3" ht="60" x14ac:dyDescent="0.25">
      <c r="A318" s="2" t="s">
        <v>192</v>
      </c>
      <c r="B318" s="669" t="str">
        <f t="shared" si="6"/>
        <v>Pagrindinis BŽŪP tikslas, kurį įgyvendina VPS priemonė</v>
      </c>
      <c r="C318" s="670" t="str">
        <f>'10'!H11</f>
        <v>SO8. Skatinti užimtumą, augimą, lyčių lygybę, įskaitant moterų dalyvavimą ūkininkavimo veikloje, socialinę įtrauktį ir vietos plėtrą kaimo vietovėse, įskaitant žiedinę bioekonomiką ir tvarią miškininkystę</v>
      </c>
    </row>
    <row r="319" spans="1:3" ht="30" x14ac:dyDescent="0.25">
      <c r="A319" s="2" t="s">
        <v>193</v>
      </c>
      <c r="B319" s="671" t="str">
        <f t="shared" si="6"/>
        <v>Ar priemonė prisideda prie 4 konkretaus BŽŪP tikslo? (tikslas nurodytas 5 lape)</v>
      </c>
      <c r="C319" s="670" t="str">
        <f>'10'!H12</f>
        <v>Taip</v>
      </c>
    </row>
    <row r="320" spans="1:3" ht="30" x14ac:dyDescent="0.25">
      <c r="A320" s="2" t="s">
        <v>194</v>
      </c>
      <c r="B320" s="671" t="str">
        <f t="shared" si="6"/>
        <v>Ar priemonė prisideda prie 5 konkretaus BŽŪP tikslo? (tikslas nurodytas 5 lape)</v>
      </c>
      <c r="C320" s="670" t="str">
        <f>'10'!H13</f>
        <v>Ne</v>
      </c>
    </row>
    <row r="321" spans="1:3" ht="30" x14ac:dyDescent="0.25">
      <c r="A321" s="2" t="s">
        <v>195</v>
      </c>
      <c r="B321" s="671" t="str">
        <f t="shared" si="6"/>
        <v>Ar priemonė prisideda prie 6 konkretaus BŽŪP tikslo? (tikslas nurodytas 5 lape)</v>
      </c>
      <c r="C321" s="670" t="str">
        <f>'10'!H14</f>
        <v>Ne</v>
      </c>
    </row>
    <row r="322" spans="1:3" ht="30" x14ac:dyDescent="0.25">
      <c r="A322" s="2" t="s">
        <v>196</v>
      </c>
      <c r="B322" s="671" t="str">
        <f t="shared" si="6"/>
        <v>Ar priemonė prisideda prie 9 konkretaus BŽŪP tikslo? (tikslas nurodytas 5 lape)</v>
      </c>
      <c r="C322" s="670" t="str">
        <f>'10'!H15</f>
        <v>Taip</v>
      </c>
    </row>
    <row r="323" spans="1:3" x14ac:dyDescent="0.25">
      <c r="A323" s="2" t="s">
        <v>94</v>
      </c>
      <c r="B323" s="673" t="str">
        <f t="shared" si="6"/>
        <v>A dalis. Priemonės intervencijos logika:</v>
      </c>
      <c r="C323" s="674"/>
    </row>
    <row r="324" spans="1:3" ht="255" x14ac:dyDescent="0.25">
      <c r="A324" s="2" t="s">
        <v>197</v>
      </c>
      <c r="B324" s="671" t="str">
        <f t="shared" si="6"/>
        <v>Priemonės tikslas, ryšys su pagrindiniu BŽŪP tikslu ir VVG teritorijos poreikiais (problemomis ir (arba) potencialu), ryšys su VPS tema (jei taikoma)</v>
      </c>
      <c r="C324" s="675" t="str">
        <f>'10'!H17</f>
        <v>Tikslas – skatinti jaunimo verslumą ir įtraukti juos į kaimo vietovių pokyčių valdymo procesus. Atitinka VPS temą, nes yra veikiančios dalijimosi ir žiedinės ekonomikos iniciatyvos, puoselėjama etninė kultūra, amatai, vedamos edukacijos, organizuojami respublikinės reikšmės tradiciniai renginiai. Atliepiami poreikiai jaunimo įtraukimo į kaimo bendruomenės veiklas, verslumo  ugdymo ir veiklų skatinančių tvarumą ir sveiką gyvenseną organizavimo; teminių kaimų ir labiau vietos gyventojų bei turistų poreikius atliepiančių paslaugų kūrimas, turizmo maršrutų, vietos produktų populiarinimas. Tvariai plėtojamos teritorijos 3, 5, 6 stiprybės ir atsiveriančios 2, 4, 5 galimybės, išvengta 1, 6, 7 grėsmės ir bent iš dalies sumažintos ir (arba) visiškai panaikintos 1, 2, 4, 6 silpnybės. Priemonė prisidės prie SO8 siekių – paskatins vietos plėtrą, padidins socialinę įtrauktį.</v>
      </c>
    </row>
    <row r="325" spans="1:3" ht="150" x14ac:dyDescent="0.25">
      <c r="A325" s="2" t="s">
        <v>198</v>
      </c>
      <c r="B325" s="669" t="str">
        <f t="shared" si="6"/>
        <v>Pokytis, kurio siekiama VPS priemone</v>
      </c>
      <c r="C325" s="675" t="str">
        <f>'10'!H18</f>
        <v>Pokytis: 1) padidintos galimybės teikti paslaugas ir jų prieinamumas; 2) išugdyti reikalingi gebėjimai teminti kultūros ir gamtos objektus bei padidintas sveikatinimo ir turizmo paslaugų populiarumas; 3) padidintas kaimo gyventojų, ypač mažiau galimybių turinčių asmenų, įtrauktis teikiant (edukacijos, turizmo maršrutai) ir vartojant paslaugas; 4) padidintas verslumas, sveikatingumas, gyvūnų gerovė, aplinkosauginis sąmoningumas, prisidedama prie klimato kaitos švelninimo ir prisitaikymo prie jos</v>
      </c>
    </row>
    <row r="326" spans="1:3" ht="105" x14ac:dyDescent="0.25">
      <c r="A326" s="2" t="s">
        <v>199</v>
      </c>
      <c r="B326" s="509" t="str">
        <f t="shared" si="6"/>
        <v>Kaip priemonė prisidės prie horizontalaus tikslo d įgyvendinimo? (pildoma, jei taikoma)</v>
      </c>
      <c r="C326" s="675" t="str">
        <f>'10'!H19</f>
        <v>Pareiškėjai bus skatinami naudoti tvarius, draugiškus aplinkai ir žmogaus sveikatai palankius metodus bei klimato kaitą švelninančias priemones. Per papildomus projektų atrankos balus bus siekiama, kad įsigytos medžiagos ar sukurtos paslaugos būtų palankūs aplinkai ir prisidėtų prie klimato kaitos švelninimo.</v>
      </c>
    </row>
    <row r="327" spans="1:3" ht="30" x14ac:dyDescent="0.25">
      <c r="A327" s="2" t="s">
        <v>200</v>
      </c>
      <c r="B327" s="509" t="str">
        <f t="shared" si="6"/>
        <v>Kaip priemonė prisidės prie horizontalaus tikslo e įgyvendinimo? (pildoma, jei taikoma)</v>
      </c>
      <c r="C327" s="675">
        <f>'10'!H20</f>
        <v>0</v>
      </c>
    </row>
    <row r="328" spans="1:3" ht="30" x14ac:dyDescent="0.25">
      <c r="A328" s="2" t="s">
        <v>201</v>
      </c>
      <c r="B328" s="509" t="str">
        <f t="shared" si="6"/>
        <v>Kaip priemonė prisidės prie horizontalaus tikslo f įgyvendinimo? (pildoma, jei taikoma)</v>
      </c>
      <c r="C328" s="675">
        <f>'10'!H21</f>
        <v>0</v>
      </c>
    </row>
    <row r="329" spans="1:3" ht="135" x14ac:dyDescent="0.25">
      <c r="A329" s="2" t="s">
        <v>202</v>
      </c>
      <c r="B329" s="509" t="str">
        <f t="shared" si="6"/>
        <v>Kaip priemonė prisidės prie horizontalaus tikslo i įgyvendinimo? (pildoma, jei taikoma)</v>
      </c>
      <c r="C329" s="675" t="str">
        <f>'10'!H22</f>
        <v>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v>
      </c>
    </row>
    <row r="330" spans="1:3" ht="30" x14ac:dyDescent="0.25">
      <c r="A330" s="2" t="s">
        <v>203</v>
      </c>
      <c r="B330" s="673" t="str">
        <f t="shared" si="6"/>
        <v>B dalis. Pareiškėjų ir projektų tinkamumo sąlygos, projektų atrankos principai:</v>
      </c>
      <c r="C330" s="674"/>
    </row>
    <row r="331" spans="1:3" ht="75" x14ac:dyDescent="0.25">
      <c r="A331" s="2" t="s">
        <v>204</v>
      </c>
      <c r="B331" s="509" t="str">
        <f t="shared" si="6"/>
        <v>Pagal priemonę remiamos veiklos</v>
      </c>
      <c r="C331" s="675" t="str">
        <f>'10'!H24</f>
        <v>NVO aktyvumą skatinančios veiklos susijusios su neformalaus ugdymo, užimtumo organizavimu, ekologiniu švietimu, klimato kaita, tvarumu, sveikatingumu, sportu, verslumo ir kultūriniu ugdymu, teminių kaimų ir kitų turizmo paslaugų populiarinimu</v>
      </c>
    </row>
    <row r="332" spans="1:3" ht="45" x14ac:dyDescent="0.25">
      <c r="A332" s="2" t="s">
        <v>205</v>
      </c>
      <c r="B332" s="669" t="str">
        <f t="shared" si="6"/>
        <v>Tinkami pareiškėjai ir partneriai (jei taikomas reikalavimas projektus įgyvendinti su partneriais)</v>
      </c>
      <c r="C332" s="675" t="str">
        <f>'10'!H25</f>
        <v>Pareiškėjai ir partneriai: Alytaus r. VVG teritorijoje registruotos ir veikiančios NVO, biudžetinės įstaigos, asociacijos ne mažiau kaip 1 metus</v>
      </c>
    </row>
    <row r="333" spans="1:3" ht="45" x14ac:dyDescent="0.25">
      <c r="A333" s="2" t="s">
        <v>206</v>
      </c>
      <c r="B333" s="669" t="str">
        <f t="shared" si="6"/>
        <v>Priemonės tikslinė grupė (pildoma, jei nesutampa su tinkamais pareiškėjais ir (arba) partneriais)</v>
      </c>
      <c r="C333" s="675" t="str">
        <f>'10'!H26</f>
        <v>Tikslinė grupė Alytaus r. VVG teritorijos gyventojai ir turistai (lankytojai), sunkumus patiriančių, socialiai pažeidžiamų grupių atstovai</v>
      </c>
    </row>
    <row r="334" spans="1:3" ht="150" x14ac:dyDescent="0.25">
      <c r="A334" s="2" t="s">
        <v>725</v>
      </c>
      <c r="B334" s="509" t="str">
        <f t="shared" si="6"/>
        <v>Tinkamumo sąlygos pareiškėjams ir projektams</v>
      </c>
      <c r="C334" s="675" t="str">
        <f>'10'!H27</f>
        <v>1.	Atliepia visuomenės poreikius, susijusius su maistu ir sveikata, įskaitant aukštos kokybės, saugius ir maistingus maisto produktus, pagamintus tvariu būdu, mažinti maisto atliekas, didinti gyvūnų gerovę, kovoti su antimikrobiniu atsparumu;
2.	Prisideda prie klimato kaitos švelninimo, be kita ko, mažinant išmetamą šiltnamio efektą sukeliančių dujų kiekį ir didinant anglies dioksido sekvestraciją, taip pat plėtoti tvariąją energetiką;
3.	Įtraukiami mažiau galimybių turintys asmenys.</v>
      </c>
    </row>
    <row r="335" spans="1:3" ht="150" x14ac:dyDescent="0.25">
      <c r="A335" s="2" t="s">
        <v>726</v>
      </c>
      <c r="B335" s="671" t="str">
        <f t="shared" si="6"/>
        <v>Projektų atrankos principai</v>
      </c>
      <c r="C335" s="675" t="str">
        <f>'10'!H28</f>
        <v>Kriterijai: 
Privalomas - projektu numatoma investuoti į žmogiškąjį kapitalą. 
Pasirinktinai bent 2: 
1)pasiekiamas didesnis galutinių naudos gavėjų, mažiau galimybių turinčių asmenų skaičius;
2)	įtraukiamas jaunimas iki 29,  ir/arba jauni žmonės iki 40 m.;
3)	prioritetas skiriamas VP, kuriuose numatoma sukurti edukacines programas ir/ar turizmo maršrutus.</v>
      </c>
    </row>
    <row r="336" spans="1:3" x14ac:dyDescent="0.25">
      <c r="A336" s="2" t="s">
        <v>727</v>
      </c>
      <c r="B336" s="509" t="str">
        <f t="shared" si="6"/>
        <v>Planuojamų kvietimų teikti paraiškas skaičius</v>
      </c>
      <c r="C336" s="668">
        <f>'10'!H29</f>
        <v>4</v>
      </c>
    </row>
    <row r="337" spans="1:3" x14ac:dyDescent="0.25">
      <c r="A337" s="2" t="s">
        <v>728</v>
      </c>
      <c r="B337" s="649" t="str">
        <f t="shared" si="6"/>
        <v>C dalis. Paramos dydžiai:</v>
      </c>
      <c r="C337" s="674"/>
    </row>
    <row r="338" spans="1:3" x14ac:dyDescent="0.25">
      <c r="A338" s="2" t="s">
        <v>729</v>
      </c>
      <c r="B338" s="509" t="str">
        <f t="shared" si="6"/>
        <v>Didžiausia paramos suma vietos projektui, Eur</v>
      </c>
      <c r="C338" s="675">
        <f>'10'!H31</f>
        <v>21500</v>
      </c>
    </row>
    <row r="339" spans="1:3" x14ac:dyDescent="0.25">
      <c r="A339" s="2" t="s">
        <v>730</v>
      </c>
      <c r="B339" s="509" t="str">
        <f t="shared" si="6"/>
        <v xml:space="preserve">Paramos lyginamoji dalis, proc. </v>
      </c>
      <c r="C339" s="675" t="str">
        <f>'10'!H32</f>
        <v xml:space="preserve">iki 90 proc.; </v>
      </c>
    </row>
    <row r="340" spans="1:3" x14ac:dyDescent="0.25">
      <c r="A340" s="2" t="s">
        <v>731</v>
      </c>
      <c r="B340" s="509" t="str">
        <f t="shared" si="6"/>
        <v>Planuojama paramos suma priemonei, Eur</v>
      </c>
      <c r="C340" s="676">
        <f>'10'!H33</f>
        <v>150500</v>
      </c>
    </row>
    <row r="341" spans="1:3" x14ac:dyDescent="0.25">
      <c r="A341" s="2" t="s">
        <v>732</v>
      </c>
      <c r="B341" s="509" t="str">
        <f t="shared" si="6"/>
        <v>Planuojama paremti projektų (rodiklis L700)</v>
      </c>
      <c r="C341" s="677">
        <f>'10'!H34</f>
        <v>7</v>
      </c>
    </row>
    <row r="342" spans="1:3" ht="60" x14ac:dyDescent="0.25">
      <c r="A342" s="2" t="s">
        <v>733</v>
      </c>
      <c r="B342" s="509" t="str">
        <f t="shared" si="6"/>
        <v>Paaiškinimas, kaip nustatyta rodiklio L700 reikšmė</v>
      </c>
      <c r="C342" s="675" t="str">
        <f>'10'!H35</f>
        <v>Projektų skaičius grindžiamas vietos gyventojų susidomėjimu (per gyventojų grupių diskusijas, darbo grupės susitikimus) bei turima praeitų laikotarpių patirtimi.</v>
      </c>
    </row>
    <row r="343" spans="1:3" ht="30" x14ac:dyDescent="0.25">
      <c r="A343" s="2" t="s">
        <v>734</v>
      </c>
      <c r="B343" s="649" t="str">
        <f t="shared" si="6"/>
        <v>D dalis. Priemonės indėlis į ES ir nacionalinių horizontaliųjų principų įgyvendinimą:</v>
      </c>
      <c r="C343" s="674"/>
    </row>
    <row r="344" spans="1:3" x14ac:dyDescent="0.25">
      <c r="A344" s="2" t="s">
        <v>735</v>
      </c>
      <c r="B344" s="678" t="str">
        <f t="shared" si="6"/>
        <v>Subregioninės vietovės principas:</v>
      </c>
      <c r="C344" s="674"/>
    </row>
    <row r="345" spans="1:3" ht="30" x14ac:dyDescent="0.25">
      <c r="A345" s="2" t="s">
        <v>736</v>
      </c>
      <c r="B345" s="509" t="str">
        <f t="shared" si="6"/>
        <v>Ar siekiama, kad pagal priemonę finansuojami projektai apimtų visas VVG teritorijos seniūnijas?</v>
      </c>
      <c r="C345" s="670" t="str">
        <f>'10'!H38</f>
        <v>Taip</v>
      </c>
    </row>
    <row r="346" spans="1:3" ht="90" x14ac:dyDescent="0.25">
      <c r="A346" s="2" t="s">
        <v>737</v>
      </c>
      <c r="B346" s="509" t="str">
        <f t="shared" si="6"/>
        <v>Pasirinkimo pagrindimas</v>
      </c>
      <c r="C346" s="675" t="str">
        <f>'10'!H39</f>
        <v>Siekiama platesnio investicijų ir veiklų pasiskirstymo, didesnio naudos gavėjų skaičiaus, didesnio edukacinių programų, renginių, turizmo maršrutų prieinamumo vietos gyventojams ir turistams,  didesnio aplinkosauginio sąmoningumo, prisidėjimo prie klimato kaitos švelninimo ir prisitaikymo prie jos.</v>
      </c>
    </row>
    <row r="347" spans="1:3" x14ac:dyDescent="0.25">
      <c r="A347" s="2" t="s">
        <v>738</v>
      </c>
      <c r="B347" s="678" t="str">
        <f t="shared" si="6"/>
        <v>Partnerystės principas:</v>
      </c>
      <c r="C347" s="674"/>
    </row>
    <row r="348" spans="1:3" ht="30" x14ac:dyDescent="0.25">
      <c r="A348" s="2" t="s">
        <v>739</v>
      </c>
      <c r="B348" s="509" t="str">
        <f t="shared" si="6"/>
        <v>Ar siekiama, kad pagal priemonę finansuojami projektai būtų vykdomi su partneriais?</v>
      </c>
      <c r="C348" s="670" t="str">
        <f>'10'!H41</f>
        <v>Taip,  pasirinktinai</v>
      </c>
    </row>
    <row r="349" spans="1:3" ht="105" x14ac:dyDescent="0.25">
      <c r="A349" s="2" t="s">
        <v>740</v>
      </c>
      <c r="B349" s="509" t="str">
        <f t="shared" si="6"/>
        <v>Pasirinkimo pagrindimas</v>
      </c>
      <c r="C349" s="675" t="str">
        <f>'10'!H42</f>
        <v>Siekiama platesnės tinklaveikos populiarinant sveikatinimo ir turizmo paslaugas, platesnio suinteresuotųjų įsitraukimo į verslumą skatinančias veiklas, amatų vystymą, ugdyti bendruomenės rinkodarines kompetencijas. Vienas iš atrankos kriterijų  „Projektas įgyvendinamas kartu su partneriais".</v>
      </c>
    </row>
    <row r="350" spans="1:3" x14ac:dyDescent="0.25">
      <c r="A350" s="2" t="s">
        <v>741</v>
      </c>
      <c r="B350" s="678" t="str">
        <f t="shared" si="6"/>
        <v>Inovacijų principas:</v>
      </c>
      <c r="C350" s="674"/>
    </row>
    <row r="351" spans="1:3" ht="30" x14ac:dyDescent="0.25">
      <c r="A351" s="2" t="s">
        <v>742</v>
      </c>
      <c r="B351" s="509" t="str">
        <f t="shared" si="6"/>
        <v>Ar siekiama, kad pagal priemonę finansuojami projektai būtų skirti inovacijoms vietos lygiu diegti?</v>
      </c>
      <c r="C351" s="670" t="str">
        <f>'10'!H44</f>
        <v>Ne</v>
      </c>
    </row>
    <row r="352" spans="1:3" x14ac:dyDescent="0.25">
      <c r="A352" s="2" t="s">
        <v>743</v>
      </c>
      <c r="B352" s="509" t="str">
        <f t="shared" si="6"/>
        <v>Pasirinkimo pagrindimas</v>
      </c>
      <c r="C352" s="776">
        <f>'10'!H45</f>
        <v>0</v>
      </c>
    </row>
    <row r="353" spans="1:3" ht="30" x14ac:dyDescent="0.25">
      <c r="A353" s="2" t="s">
        <v>744</v>
      </c>
      <c r="B353" s="509" t="str">
        <f t="shared" si="6"/>
        <v>Planuojama paremti projektų, skirtų inovacijoms vietos lygiu diegti (rodiklis L710)</v>
      </c>
      <c r="C353" s="677">
        <f>'10'!H46</f>
        <v>0</v>
      </c>
    </row>
    <row r="354" spans="1:3" x14ac:dyDescent="0.25">
      <c r="A354" s="2" t="s">
        <v>745</v>
      </c>
      <c r="B354" s="678" t="str">
        <f t="shared" si="6"/>
        <v>Lyčių lygybė ir nediskriminavimas:</v>
      </c>
      <c r="C354" s="674"/>
    </row>
    <row r="355" spans="1:3" ht="30" x14ac:dyDescent="0.25">
      <c r="A355" s="2" t="s">
        <v>746</v>
      </c>
      <c r="B355" s="509" t="str">
        <f t="shared" si="6"/>
        <v>Ar pagal priemonę finansuojami projektai, skirti lyčių lygybei ir nediskriminavimui?</v>
      </c>
      <c r="C355" s="670" t="str">
        <f>'10'!H48</f>
        <v>Taip</v>
      </c>
    </row>
    <row r="356" spans="1:3" ht="90" x14ac:dyDescent="0.25">
      <c r="A356" s="2" t="s">
        <v>747</v>
      </c>
      <c r="B356" s="509" t="str">
        <f t="shared" si="6"/>
        <v>Pasirinkimo pagrindimas (jei taip, kaip bus užtikrinta)</v>
      </c>
      <c r="C356" s="675" t="str">
        <f>'10'!H49</f>
        <v>Visuose projektuose bus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v>
      </c>
    </row>
    <row r="357" spans="1:3" x14ac:dyDescent="0.25">
      <c r="A357" s="2" t="s">
        <v>748</v>
      </c>
      <c r="B357" s="678" t="str">
        <f t="shared" si="6"/>
        <v>Jaunimas:</v>
      </c>
      <c r="C357" s="674"/>
    </row>
    <row r="358" spans="1:3" ht="30" x14ac:dyDescent="0.25">
      <c r="A358" s="2" t="s">
        <v>749</v>
      </c>
      <c r="B358" s="509" t="str">
        <f t="shared" si="6"/>
        <v>Ar pagal priemonę finansuojami projektai, skirti jaunimui?</v>
      </c>
      <c r="C358" s="670" t="str">
        <f>'10'!H51</f>
        <v>Taip</v>
      </c>
    </row>
    <row r="359" spans="1:3" ht="60" x14ac:dyDescent="0.25">
      <c r="A359" s="2" t="s">
        <v>750</v>
      </c>
      <c r="B359" s="509" t="str">
        <f t="shared" si="6"/>
        <v>Pasirinkimo pagrindimas (jei taip, kaip bus užtikrinta)</v>
      </c>
      <c r="C359" s="675" t="str">
        <f>'10'!H52</f>
        <v>Per atrankos kriterijus VP skirtas  jaunimo iki 29 ir/arba jaunų žmonių iki 40 m. verslumui ugdyti, įtraukti į kaimo vietovių pokyčių valdymą, sveikatinimo ir turizmo paslaugoms populiarinti.</v>
      </c>
    </row>
    <row r="360" spans="1:3" x14ac:dyDescent="0.25">
      <c r="A360" s="2" t="s">
        <v>751</v>
      </c>
      <c r="B360" s="673" t="str">
        <f t="shared" si="6"/>
        <v>E dalis. Priemonės rezultato rodikliai:</v>
      </c>
      <c r="C360" s="674"/>
    </row>
    <row r="361" spans="1:3" x14ac:dyDescent="0.25">
      <c r="A361" s="2" t="s">
        <v>752</v>
      </c>
      <c r="B361" s="678" t="str">
        <f t="shared" si="6"/>
        <v>SP rezultato rodiklių taikymas priemonei:</v>
      </c>
      <c r="C361" s="674"/>
    </row>
    <row r="362" spans="1:3" x14ac:dyDescent="0.25">
      <c r="A362" s="2" t="s">
        <v>753</v>
      </c>
      <c r="B362" s="679" t="str">
        <f t="shared" si="6"/>
        <v>R.3</v>
      </c>
      <c r="C362" s="685" t="str">
        <f>'10'!H55</f>
        <v>Ne</v>
      </c>
    </row>
    <row r="363" spans="1:3" x14ac:dyDescent="0.25">
      <c r="A363" s="2" t="s">
        <v>754</v>
      </c>
      <c r="B363" s="679" t="str">
        <f t="shared" si="6"/>
        <v>R.37</v>
      </c>
      <c r="C363" s="685" t="str">
        <f>'10'!H56</f>
        <v>Ne</v>
      </c>
    </row>
    <row r="364" spans="1:3" x14ac:dyDescent="0.25">
      <c r="A364" s="2" t="s">
        <v>755</v>
      </c>
      <c r="B364" s="679" t="str">
        <f t="shared" si="6"/>
        <v>R.39</v>
      </c>
      <c r="C364" s="685" t="str">
        <f>'10'!H57</f>
        <v>Ne</v>
      </c>
    </row>
    <row r="365" spans="1:3" x14ac:dyDescent="0.25">
      <c r="A365" s="2" t="s">
        <v>756</v>
      </c>
      <c r="B365" s="679" t="str">
        <f t="shared" si="6"/>
        <v>R.41</v>
      </c>
      <c r="C365" s="685" t="str">
        <f>'10'!H58</f>
        <v>Ne</v>
      </c>
    </row>
    <row r="366" spans="1:3" x14ac:dyDescent="0.25">
      <c r="A366" s="2" t="s">
        <v>757</v>
      </c>
      <c r="B366" s="679" t="str">
        <f t="shared" si="6"/>
        <v>R.42</v>
      </c>
      <c r="C366" s="685" t="str">
        <f>'10'!H59</f>
        <v>Taip</v>
      </c>
    </row>
    <row r="367" spans="1:3" x14ac:dyDescent="0.25">
      <c r="A367" s="2" t="s">
        <v>758</v>
      </c>
      <c r="B367" s="678" t="str">
        <f t="shared" si="6"/>
        <v>VPS rodiklių taikymas priemonei:</v>
      </c>
      <c r="C367" s="686"/>
    </row>
    <row r="368" spans="1:3" x14ac:dyDescent="0.25">
      <c r="A368" s="2" t="s">
        <v>759</v>
      </c>
      <c r="B368" s="679" t="str">
        <f t="shared" si="6"/>
        <v>ALYT-P.1</v>
      </c>
      <c r="C368" s="685" t="str">
        <f>'10'!H61</f>
        <v>Ne</v>
      </c>
    </row>
    <row r="369" spans="1:3" x14ac:dyDescent="0.25">
      <c r="A369" s="2" t="s">
        <v>760</v>
      </c>
      <c r="B369" s="679" t="str">
        <f t="shared" si="6"/>
        <v>ALYT-P.2</v>
      </c>
      <c r="C369" s="685" t="str">
        <f>'10'!H62</f>
        <v>Ne</v>
      </c>
    </row>
    <row r="370" spans="1:3" x14ac:dyDescent="0.25">
      <c r="A370" s="2" t="s">
        <v>761</v>
      </c>
      <c r="B370" s="679" t="str">
        <f t="shared" si="6"/>
        <v>ALYT-P.3</v>
      </c>
      <c r="C370" s="685" t="str">
        <f>'10'!H63</f>
        <v>Ne</v>
      </c>
    </row>
    <row r="371" spans="1:3" x14ac:dyDescent="0.25">
      <c r="A371" s="2" t="s">
        <v>762</v>
      </c>
      <c r="B371" s="679" t="str">
        <f t="shared" si="6"/>
        <v>ALYT-P.4</v>
      </c>
      <c r="C371" s="685" t="str">
        <f>'10'!H64</f>
        <v>Ne</v>
      </c>
    </row>
    <row r="372" spans="1:3" x14ac:dyDescent="0.25">
      <c r="A372" s="2" t="s">
        <v>763</v>
      </c>
      <c r="B372" s="679" t="str">
        <f t="shared" si="6"/>
        <v>ALYT-P.5</v>
      </c>
      <c r="C372" s="685" t="str">
        <f>'10'!H65</f>
        <v>Ne</v>
      </c>
    </row>
    <row r="373" spans="1:3" x14ac:dyDescent="0.25">
      <c r="A373" s="2" t="s">
        <v>764</v>
      </c>
      <c r="B373" s="679" t="str">
        <f t="shared" si="6"/>
        <v>ALYT-P.6</v>
      </c>
      <c r="C373" s="685" t="str">
        <f>'10'!H66</f>
        <v>Ne</v>
      </c>
    </row>
    <row r="374" spans="1:3" x14ac:dyDescent="0.25">
      <c r="A374" s="2" t="s">
        <v>765</v>
      </c>
      <c r="B374" s="679" t="str">
        <f t="shared" si="6"/>
        <v>ALYT-P.7</v>
      </c>
      <c r="C374" s="685" t="str">
        <f>'10'!H67</f>
        <v>Ne</v>
      </c>
    </row>
    <row r="375" spans="1:3" x14ac:dyDescent="0.25">
      <c r="A375" s="2" t="s">
        <v>766</v>
      </c>
      <c r="B375" s="679" t="str">
        <f t="shared" si="6"/>
        <v>ALYT-P.8</v>
      </c>
      <c r="C375" s="685" t="str">
        <f>'10'!H68</f>
        <v>Ne</v>
      </c>
    </row>
    <row r="376" spans="1:3" x14ac:dyDescent="0.25">
      <c r="A376" s="2" t="s">
        <v>767</v>
      </c>
      <c r="B376" s="679" t="str">
        <f t="shared" si="6"/>
        <v>ALYT-P.9</v>
      </c>
      <c r="C376" s="685" t="str">
        <f>'10'!H69</f>
        <v>Ne</v>
      </c>
    </row>
    <row r="377" spans="1:3" x14ac:dyDescent="0.25">
      <c r="A377" s="2" t="s">
        <v>768</v>
      </c>
      <c r="B377" s="681" t="str">
        <f t="shared" si="6"/>
        <v>ALYT-P.10</v>
      </c>
      <c r="C377" s="687" t="str">
        <f>'10'!H70</f>
        <v>Ne</v>
      </c>
    </row>
    <row r="378" spans="1:3" x14ac:dyDescent="0.25">
      <c r="A378" s="2" t="s">
        <v>769</v>
      </c>
      <c r="B378" s="673" t="str">
        <f t="shared" si="6"/>
        <v>F dalis. Pagal priemonę remiamų projektų pobūdis:</v>
      </c>
      <c r="C378" s="674"/>
    </row>
    <row r="379" spans="1:3" x14ac:dyDescent="0.25">
      <c r="A379" s="2" t="s">
        <v>770</v>
      </c>
      <c r="B379" s="669" t="str">
        <f t="shared" ref="B379:B388" si="7">B302</f>
        <v>Remiami pelno projektai</v>
      </c>
      <c r="C379" s="670" t="str">
        <f>'10'!H72</f>
        <v>Ne</v>
      </c>
    </row>
    <row r="380" spans="1:3" ht="60" x14ac:dyDescent="0.25">
      <c r="A380" s="2" t="s">
        <v>771</v>
      </c>
      <c r="B380" s="671" t="str">
        <f t="shared" si="7"/>
        <v>Remiami projektai, susiję su žinių perdavimu, įskaitant konsultacijas, mokymą ir keitimąsi žiniomis apie tvarią, ekonominę, socialinę, aplinką ir klimatą tausojančią veiklą (aktualu rodikliui L801)</v>
      </c>
      <c r="C380" s="670" t="str">
        <f>'10'!H73</f>
        <v>Taip</v>
      </c>
    </row>
    <row r="381" spans="1:3" ht="75" x14ac:dyDescent="0.25">
      <c r="A381" s="2" t="s">
        <v>772</v>
      </c>
      <c r="B381" s="671" t="str">
        <f t="shared" si="7"/>
        <v>Remiami projektai, susiję su gamintojų organizacijomis, vietinėmis rinkomis, trumpomis tiekimo grandinėmis ir kokybės schemomis, įskaitant paramą investicijoms, rinkodaros veiklą ir kt. (aktualu rodikliui L802)</v>
      </c>
      <c r="C381" s="670" t="str">
        <f>'10'!H74</f>
        <v>Taip</v>
      </c>
    </row>
    <row r="382" spans="1:3" ht="45" x14ac:dyDescent="0.25">
      <c r="A382" s="2" t="s">
        <v>773</v>
      </c>
      <c r="B382" s="671" t="str">
        <f t="shared" si="7"/>
        <v>Remiami projektai, susiję su atsinaujinančios energijos gamybos pajėgumais, įskaitant biologinę (aktualu rodikliui L803)</v>
      </c>
      <c r="C382" s="670" t="str">
        <f>'10'!H75</f>
        <v>Ne</v>
      </c>
    </row>
    <row r="383" spans="1:3" ht="60" x14ac:dyDescent="0.25">
      <c r="A383" s="2" t="s">
        <v>774</v>
      </c>
      <c r="B383" s="671" t="str">
        <f t="shared" si="7"/>
        <v>Remiami projektai, prisidedantys prie aplinkos tvarumo, klimato kaitos švelninimo bei prisitaikymo prie jos tikslų įgyvendinimo kaimo vietovėse (aktualu rodikliui L804)</v>
      </c>
      <c r="C383" s="670" t="str">
        <f>'10'!H76</f>
        <v>Taip</v>
      </c>
    </row>
    <row r="384" spans="1:3" ht="30" x14ac:dyDescent="0.25">
      <c r="A384" s="2" t="s">
        <v>775</v>
      </c>
      <c r="B384" s="671" t="str">
        <f t="shared" si="7"/>
        <v>Remiami projektai, kurie kuria darbo vietas (aktualu rodikliui L805)</v>
      </c>
      <c r="C384" s="670" t="str">
        <f>'10'!H77</f>
        <v>Ne</v>
      </c>
    </row>
    <row r="385" spans="1:3" ht="30" x14ac:dyDescent="0.25">
      <c r="A385" s="2" t="s">
        <v>776</v>
      </c>
      <c r="B385" s="671" t="str">
        <f t="shared" si="7"/>
        <v>Remiami kaimo verslų, įskaitant bioekonomiką, projektai (aktualu rodikliui L 806)</v>
      </c>
      <c r="C385" s="670" t="str">
        <f>'10'!H78</f>
        <v>Ne</v>
      </c>
    </row>
    <row r="386" spans="1:3" ht="30" x14ac:dyDescent="0.25">
      <c r="A386" s="2" t="s">
        <v>777</v>
      </c>
      <c r="B386" s="671" t="str">
        <f t="shared" si="7"/>
        <v>Remiami projektai, susiję su sumanių kaimų strategijomis (aktualu rodikliui L807)</v>
      </c>
      <c r="C386" s="670" t="str">
        <f>'10'!H79</f>
        <v>Ne</v>
      </c>
    </row>
    <row r="387" spans="1:3" ht="30" x14ac:dyDescent="0.25">
      <c r="A387" s="2" t="s">
        <v>778</v>
      </c>
      <c r="B387" s="671" t="str">
        <f t="shared" si="7"/>
        <v>Remiami projektai, gerinantys paslaugų prieinamumą ir infrastruktūrą (aktualu rodikliui L808)</v>
      </c>
      <c r="C387" s="670" t="str">
        <f>'10'!H80</f>
        <v>Ne</v>
      </c>
    </row>
    <row r="388" spans="1:3" ht="30" x14ac:dyDescent="0.25">
      <c r="A388" s="2" t="s">
        <v>779</v>
      </c>
      <c r="B388" s="671" t="str">
        <f t="shared" si="7"/>
        <v>Remiami socialinės įtraukties projektai (aktualu rodikliui L809)</v>
      </c>
      <c r="C388" s="670" t="str">
        <f>'10'!H81</f>
        <v>Taip</v>
      </c>
    </row>
    <row r="389" spans="1:3" x14ac:dyDescent="0.25">
      <c r="B389" s="647"/>
      <c r="C389" s="683"/>
    </row>
    <row r="390" spans="1:3" x14ac:dyDescent="0.25">
      <c r="A390" s="1"/>
      <c r="B390" s="362"/>
      <c r="C390" s="684" t="str">
        <f>'10'!I6</f>
        <v>6 priemonė</v>
      </c>
    </row>
    <row r="391" spans="1:3" x14ac:dyDescent="0.25">
      <c r="A391" s="2" t="s">
        <v>188</v>
      </c>
      <c r="B391" s="509" t="str">
        <f>B314</f>
        <v>Priemonės pavadinimas</v>
      </c>
      <c r="C391" s="668" t="str">
        <f>'10'!I7</f>
        <v>Teritorinis VVG bendradarbiavimas</v>
      </c>
    </row>
    <row r="392" spans="1:3" x14ac:dyDescent="0.25">
      <c r="A392" s="2" t="s">
        <v>189</v>
      </c>
      <c r="B392" s="669" t="str">
        <f t="shared" ref="B392:B455" si="8">B315</f>
        <v>Priemonės rūšis</v>
      </c>
      <c r="C392" s="668" t="str">
        <f>'10'!I8</f>
        <v>Teritorinis VVG bendradarbiavimas</v>
      </c>
    </row>
    <row r="393" spans="1:3" ht="30" x14ac:dyDescent="0.25">
      <c r="A393" s="2" t="s">
        <v>190</v>
      </c>
      <c r="B393" s="669" t="str">
        <f t="shared" si="8"/>
        <v>VVG teritorijos poreikių, kuriuos tenkina priemonė, skaičius</v>
      </c>
      <c r="C393" s="668">
        <f>'10'!I9</f>
        <v>5</v>
      </c>
    </row>
    <row r="394" spans="1:3" x14ac:dyDescent="0.25">
      <c r="A394" s="2" t="s">
        <v>191</v>
      </c>
      <c r="B394" s="669" t="str">
        <f t="shared" si="8"/>
        <v>BŽŪP tikslų, kuriuos įgyvendina priemonė, skaičius</v>
      </c>
      <c r="C394" s="668">
        <f>'10'!I10</f>
        <v>3</v>
      </c>
    </row>
    <row r="395" spans="1:3" ht="60" x14ac:dyDescent="0.25">
      <c r="A395" s="2" t="s">
        <v>192</v>
      </c>
      <c r="B395" s="669" t="str">
        <f t="shared" si="8"/>
        <v>Pagrindinis BŽŪP tikslas, kurį įgyvendina VPS priemonė</v>
      </c>
      <c r="C395" s="670" t="str">
        <f>'10'!I11</f>
        <v>SO8. Skatinti užimtumą, augimą, lyčių lygybę, įskaitant moterų dalyvavimą ūkininkavimo veikloje, socialinę įtrauktį ir vietos plėtrą kaimo vietovėse, įskaitant žiedinę bioekonomiką ir tvarią miškininkystę</v>
      </c>
    </row>
    <row r="396" spans="1:3" ht="30" x14ac:dyDescent="0.25">
      <c r="A396" s="2" t="s">
        <v>193</v>
      </c>
      <c r="B396" s="671" t="str">
        <f t="shared" si="8"/>
        <v>Ar priemonė prisideda prie 4 konkretaus BŽŪP tikslo? (tikslas nurodytas 5 lape)</v>
      </c>
      <c r="C396" s="670" t="str">
        <f>'10'!I12</f>
        <v>Taip</v>
      </c>
    </row>
    <row r="397" spans="1:3" ht="30" x14ac:dyDescent="0.25">
      <c r="A397" s="2" t="s">
        <v>194</v>
      </c>
      <c r="B397" s="671" t="str">
        <f t="shared" si="8"/>
        <v>Ar priemonė prisideda prie 5 konkretaus BŽŪP tikslo? (tikslas nurodytas 5 lape)</v>
      </c>
      <c r="C397" s="670" t="str">
        <f>'10'!I13</f>
        <v>Ne</v>
      </c>
    </row>
    <row r="398" spans="1:3" ht="30" x14ac:dyDescent="0.25">
      <c r="A398" s="2" t="s">
        <v>195</v>
      </c>
      <c r="B398" s="671" t="str">
        <f t="shared" si="8"/>
        <v>Ar priemonė prisideda prie 6 konkretaus BŽŪP tikslo? (tikslas nurodytas 5 lape)</v>
      </c>
      <c r="C398" s="670" t="str">
        <f>'10'!I14</f>
        <v>Ne</v>
      </c>
    </row>
    <row r="399" spans="1:3" ht="30" x14ac:dyDescent="0.25">
      <c r="A399" s="2" t="s">
        <v>196</v>
      </c>
      <c r="B399" s="671" t="str">
        <f t="shared" si="8"/>
        <v>Ar priemonė prisideda prie 9 konkretaus BŽŪP tikslo? (tikslas nurodytas 5 lape)</v>
      </c>
      <c r="C399" s="670" t="str">
        <f>'10'!I15</f>
        <v>Taip</v>
      </c>
    </row>
    <row r="400" spans="1:3" x14ac:dyDescent="0.25">
      <c r="A400" s="2" t="s">
        <v>94</v>
      </c>
      <c r="B400" s="673" t="str">
        <f t="shared" si="8"/>
        <v>A dalis. Priemonės intervencijos logika:</v>
      </c>
      <c r="C400" s="674"/>
    </row>
    <row r="401" spans="1:3" ht="180" x14ac:dyDescent="0.25">
      <c r="A401" s="2" t="s">
        <v>197</v>
      </c>
      <c r="B401" s="671" t="str">
        <f t="shared" si="8"/>
        <v>Priemonės tikslas, ryšys su pagrindiniu BŽŪP tikslu ir VVG teritorijos poreikiais (problemomis ir (arba) potencialu), ryšys su VPS tema (jei taikoma)</v>
      </c>
      <c r="C401" s="675" t="str">
        <f>'10'!I17</f>
        <v>Priemonės tikslas – per teritorinį bendradarbiavimą keistis gerąja patirtimi su kitomis VVG įgyvendinant pasirinktą temą –  geriausias gamtos ir kultūros išteklių panaudojimas gyventojų sveikatai stiprinti ir turizmui vystyti, siekiant perimti ir diegti žinias, metodus, inovatyvius, tvarius ir išmanius sprendimus, prisidedančius prie kaimiškųjų teritorijų plėtros sėkmingai sprendžiant ekonominius, kultūrinius, socialinius, aplinkosauginius iššūkius, įvardintus situacijos analizėje  ir tenkinant gyventojų ir turistų poreikius.Priemonė prisidės prie SO8 siekių – paskatins vietos plėtrą, padidins socialinę įtrauktį.</v>
      </c>
    </row>
    <row r="402" spans="1:3" ht="135" x14ac:dyDescent="0.25">
      <c r="A402" s="2" t="s">
        <v>198</v>
      </c>
      <c r="B402" s="669" t="str">
        <f t="shared" si="8"/>
        <v>Pokytis, kurio siekiama VPS priemone</v>
      </c>
      <c r="C402" s="675" t="str">
        <f>'10'!I18</f>
        <v>Pokytis:  1) padidintos galimybės teikti paslaugas ir jų prieinamumas; 2) išugdyti reikalingi gebėjimai, padidintas fizinių ir juridinių asmenų, kurie kūrybiškai pritaikys gerosios patirties pavyzdžius VP, skaičius;  3) bendradarbiavimo kūrimas, sustiprinti ryšiai su fiziniais ir juridiniais asmenimis kitoje VVG; 4) padidintas VVG teritorijos, veikiančių subjektų žinomumas, teikiamų sveikatinimo ir turizmo paslaugų populiarumas.</v>
      </c>
    </row>
    <row r="403" spans="1:3" ht="90" x14ac:dyDescent="0.25">
      <c r="A403" s="2" t="s">
        <v>199</v>
      </c>
      <c r="B403" s="509" t="str">
        <f t="shared" si="8"/>
        <v>Kaip priemonė prisidės prie horizontalaus tikslo d įgyvendinimo? (pildoma, jei taikoma)</v>
      </c>
      <c r="C403" s="675" t="str">
        <f>'10'!I19</f>
        <v xml:space="preserve">Siekiama susipažinti su gerosios praktikos pavyzdžiais, kaip teikiant sveikatinimo ir turizmo paslaugas  diegiamos inovacijos ir išmanūs sprendimai, kaip suinteresuotieji skatinami naudoti tvarius, draugiškus aplinkai ir žmogaus sveikatai palankius  metodus bei klimato kaitą švelninančias priemones. </v>
      </c>
    </row>
    <row r="404" spans="1:3" ht="30" x14ac:dyDescent="0.25">
      <c r="A404" s="2" t="s">
        <v>200</v>
      </c>
      <c r="B404" s="509" t="str">
        <f t="shared" si="8"/>
        <v>Kaip priemonė prisidės prie horizontalaus tikslo e įgyvendinimo? (pildoma, jei taikoma)</v>
      </c>
      <c r="C404" s="675">
        <f>'10'!I20</f>
        <v>0</v>
      </c>
    </row>
    <row r="405" spans="1:3" ht="30" x14ac:dyDescent="0.25">
      <c r="A405" s="2" t="s">
        <v>201</v>
      </c>
      <c r="B405" s="509" t="str">
        <f t="shared" si="8"/>
        <v>Kaip priemonė prisidės prie horizontalaus tikslo f įgyvendinimo? (pildoma, jei taikoma)</v>
      </c>
      <c r="C405" s="675">
        <f>'10'!I21</f>
        <v>0</v>
      </c>
    </row>
    <row r="406" spans="1:3" ht="150" x14ac:dyDescent="0.25">
      <c r="A406" s="2" t="s">
        <v>202</v>
      </c>
      <c r="B406" s="509" t="str">
        <f t="shared" si="8"/>
        <v>Kaip priemonė prisidės prie horizontalaus tikslo i įgyvendinimo? (pildoma, jei taikoma)</v>
      </c>
      <c r="C406" s="675" t="str">
        <f>'10'!I22</f>
        <v>Siekiama susipažinti su gerosios praktikos pavyzdžiais įgyvendinant iniciatyvas  ir veiklas skirtas atliepti visuomenės poreikius, susijusius su maistu ir sveikata, įskaitant aukštos kokybės, saugius ir maistingus maisto produktus, pagamintus tvariu būdu, mažinti maisto atliekas, didinti gyvūnų gerovę ir kovoti su antimikrobiniu atsparumu. Skatinama parengti ir publikuoti straipsnį VVG tinklalapyje apie tai, kaip VP investicijos ar veiklos prisideda prie ES BŽŪP 9 konkretaus tikslo įgyvendinimo.</v>
      </c>
    </row>
    <row r="407" spans="1:3" ht="30" x14ac:dyDescent="0.25">
      <c r="A407" s="2" t="s">
        <v>203</v>
      </c>
      <c r="B407" s="673" t="str">
        <f t="shared" si="8"/>
        <v>B dalis. Pareiškėjų ir projektų tinkamumo sąlygos, projektų atrankos principai:</v>
      </c>
      <c r="C407" s="674"/>
    </row>
    <row r="408" spans="1:3" x14ac:dyDescent="0.25">
      <c r="A408" s="2" t="s">
        <v>204</v>
      </c>
      <c r="B408" s="509" t="str">
        <f t="shared" si="8"/>
        <v>Pagal priemonę remiamos veiklos</v>
      </c>
      <c r="C408" s="675" t="str">
        <f>'10'!I24</f>
        <v>Bendradarbiavimo veiklos</v>
      </c>
    </row>
    <row r="409" spans="1:3" ht="30" x14ac:dyDescent="0.25">
      <c r="A409" s="2" t="s">
        <v>205</v>
      </c>
      <c r="B409" s="669" t="str">
        <f t="shared" si="8"/>
        <v>Tinkami pareiškėjai ir partneriai (jei taikomas reikalavimas projektus įgyvendinti su partneriais)</v>
      </c>
      <c r="C409" s="675" t="str">
        <f>'10'!I25</f>
        <v>Alytaus rajono VVG</v>
      </c>
    </row>
    <row r="410" spans="1:3" ht="30" x14ac:dyDescent="0.25">
      <c r="A410" s="2" t="s">
        <v>206</v>
      </c>
      <c r="B410" s="669" t="str">
        <f t="shared" si="8"/>
        <v>Priemonės tikslinė grupė (pildoma, jei nesutampa su tinkamais pareiškėjais ir (arba) partneriais)</v>
      </c>
      <c r="C410" s="675" t="str">
        <f>'10'!I26</f>
        <v>Tikslinė grupė Alytaus r. VVG teritorijos gyventojai</v>
      </c>
    </row>
    <row r="411" spans="1:3" ht="135" x14ac:dyDescent="0.25">
      <c r="A411" s="2" t="s">
        <v>725</v>
      </c>
      <c r="B411" s="509" t="str">
        <f t="shared" si="8"/>
        <v>Tinkamumo sąlygos pareiškėjams ir projektams</v>
      </c>
      <c r="C411" s="675" t="str">
        <f>'10'!I27</f>
        <v>1. Atliepia visuomenės poreikius, susijusius su maistu ir sveikata, įskaitant aukštos kokybės, saugius ir maistingus maisto produktus, pagamintus tvariu būdu, mažinti maisto atliekas, didinti gyvūnų gerovę, kovoti su antimikrobiniu atsparumu;
2.Prisideda prie klimato kaitos švelninimo, be kita ko, mažinant išmetamą šiltnamio efektą sukeliančių dujų kiekį ir didinant anglies dioksido sekvestraciją, taip pat plėtoti tvariąją energetiką;</v>
      </c>
    </row>
    <row r="412" spans="1:3" ht="45" x14ac:dyDescent="0.25">
      <c r="A412" s="2" t="s">
        <v>726</v>
      </c>
      <c r="B412" s="671" t="str">
        <f t="shared" si="8"/>
        <v>Projektų atrankos principai</v>
      </c>
      <c r="C412" s="675" t="str">
        <f>'10'!I28</f>
        <v>Projektu numatomos veiklos pagal pasirinktą temą –  geriausias gamtos ir kultūros išteklių panaudojimas gyventojų sveikatai stiprinti ir turizmui vystyti</v>
      </c>
    </row>
    <row r="413" spans="1:3" x14ac:dyDescent="0.25">
      <c r="A413" s="2" t="s">
        <v>727</v>
      </c>
      <c r="B413" s="509" t="str">
        <f t="shared" si="8"/>
        <v>Planuojamų kvietimų teikti paraiškas skaičius</v>
      </c>
      <c r="C413" s="668">
        <f>'10'!I29</f>
        <v>1</v>
      </c>
    </row>
    <row r="414" spans="1:3" x14ac:dyDescent="0.25">
      <c r="A414" s="2" t="s">
        <v>728</v>
      </c>
      <c r="B414" s="649" t="str">
        <f t="shared" si="8"/>
        <v>C dalis. Paramos dydžiai:</v>
      </c>
      <c r="C414" s="674"/>
    </row>
    <row r="415" spans="1:3" x14ac:dyDescent="0.25">
      <c r="A415" s="2" t="s">
        <v>729</v>
      </c>
      <c r="B415" s="509" t="str">
        <f t="shared" si="8"/>
        <v>Didžiausia paramos suma vietos projektui, Eur</v>
      </c>
      <c r="C415" s="675">
        <f>'10'!I31</f>
        <v>5000</v>
      </c>
    </row>
    <row r="416" spans="1:3" x14ac:dyDescent="0.25">
      <c r="A416" s="2" t="s">
        <v>730</v>
      </c>
      <c r="B416" s="509" t="str">
        <f t="shared" si="8"/>
        <v xml:space="preserve">Paramos lyginamoji dalis, proc. </v>
      </c>
      <c r="C416" s="675" t="str">
        <f>'10'!I32</f>
        <v>iki 95 proc.</v>
      </c>
    </row>
    <row r="417" spans="1:3" x14ac:dyDescent="0.25">
      <c r="A417" s="2" t="s">
        <v>731</v>
      </c>
      <c r="B417" s="509" t="str">
        <f t="shared" si="8"/>
        <v>Planuojama paramos suma priemonei, Eur</v>
      </c>
      <c r="C417" s="676">
        <v>5000</v>
      </c>
    </row>
    <row r="418" spans="1:3" x14ac:dyDescent="0.25">
      <c r="A418" s="2" t="s">
        <v>732</v>
      </c>
      <c r="B418" s="509" t="str">
        <f t="shared" si="8"/>
        <v>Planuojama paremti projektų (rodiklis L700)</v>
      </c>
      <c r="C418" s="677">
        <f>'10'!I34</f>
        <v>1</v>
      </c>
    </row>
    <row r="419" spans="1:3" ht="60" x14ac:dyDescent="0.25">
      <c r="A419" s="2" t="s">
        <v>733</v>
      </c>
      <c r="B419" s="509" t="str">
        <f t="shared" si="8"/>
        <v>Paaiškinimas, kaip nustatyta rodiklio L700 reikšmė</v>
      </c>
      <c r="C419" s="675" t="str">
        <f>'10'!I35</f>
        <v>Projektų skaičius grindžiamas vietos gyventojų susidomėjimu (per gyventojų grupių diskusijas, darbo grupės susitikimus) bei turima praeitų laikotarpių patirtimi.</v>
      </c>
    </row>
    <row r="420" spans="1:3" ht="30" x14ac:dyDescent="0.25">
      <c r="A420" s="2" t="s">
        <v>734</v>
      </c>
      <c r="B420" s="649" t="str">
        <f t="shared" si="8"/>
        <v>D dalis. Priemonės indėlis į ES ir nacionalinių horizontaliųjų principų įgyvendinimą:</v>
      </c>
      <c r="C420" s="674"/>
    </row>
    <row r="421" spans="1:3" x14ac:dyDescent="0.25">
      <c r="A421" s="2" t="s">
        <v>735</v>
      </c>
      <c r="B421" s="678" t="str">
        <f t="shared" si="8"/>
        <v>Subregioninės vietovės principas:</v>
      </c>
      <c r="C421" s="674"/>
    </row>
    <row r="422" spans="1:3" ht="30" x14ac:dyDescent="0.25">
      <c r="A422" s="2" t="s">
        <v>736</v>
      </c>
      <c r="B422" s="509" t="str">
        <f t="shared" si="8"/>
        <v>Ar siekiama, kad pagal priemonę finansuojami projektai apimtų visas VVG teritorijos seniūnijas?</v>
      </c>
      <c r="C422" s="670" t="str">
        <f>'10'!I38</f>
        <v>Ne</v>
      </c>
    </row>
    <row r="423" spans="1:3" x14ac:dyDescent="0.25">
      <c r="A423" s="2" t="s">
        <v>737</v>
      </c>
      <c r="B423" s="509" t="str">
        <f t="shared" si="8"/>
        <v>Pasirinkimo pagrindimas</v>
      </c>
      <c r="C423" s="675">
        <f>'10'!I39</f>
        <v>0</v>
      </c>
    </row>
    <row r="424" spans="1:3" x14ac:dyDescent="0.25">
      <c r="A424" s="2" t="s">
        <v>738</v>
      </c>
      <c r="B424" s="678" t="str">
        <f t="shared" si="8"/>
        <v>Partnerystės principas:</v>
      </c>
      <c r="C424" s="674"/>
    </row>
    <row r="425" spans="1:3" ht="30" x14ac:dyDescent="0.25">
      <c r="A425" s="2" t="s">
        <v>739</v>
      </c>
      <c r="B425" s="509" t="str">
        <f t="shared" si="8"/>
        <v>Ar siekiama, kad pagal priemonę finansuojami projektai būtų vykdomi su partneriais?</v>
      </c>
      <c r="C425" s="670" t="str">
        <f>'10'!I41</f>
        <v>Taip, privalomai</v>
      </c>
    </row>
    <row r="426" spans="1:3" ht="60" x14ac:dyDescent="0.25">
      <c r="A426" s="2" t="s">
        <v>740</v>
      </c>
      <c r="B426" s="509" t="str">
        <f t="shared" si="8"/>
        <v>Pasirinkimo pagrindimas</v>
      </c>
      <c r="C426" s="675" t="str">
        <f>'10'!I42</f>
        <v>Skatinama bendradarbiaujant organizacijoms integruoti gamtos ir kultūros išteklius, jų pagrindu sukurti ir teikti sveikatinimo paslaugas, pagerinti jų kokybę, veiklos bus vykdomos su partnere - VVG</v>
      </c>
    </row>
    <row r="427" spans="1:3" x14ac:dyDescent="0.25">
      <c r="A427" s="2" t="s">
        <v>741</v>
      </c>
      <c r="B427" s="678" t="str">
        <f t="shared" si="8"/>
        <v>Inovacijų principas:</v>
      </c>
      <c r="C427" s="674"/>
    </row>
    <row r="428" spans="1:3" ht="30" x14ac:dyDescent="0.25">
      <c r="A428" s="2" t="s">
        <v>742</v>
      </c>
      <c r="B428" s="509" t="str">
        <f t="shared" si="8"/>
        <v>Ar siekiama, kad pagal priemonę finansuojami projektai būtų skirti inovacijoms vietos lygiu diegti?</v>
      </c>
      <c r="C428" s="670" t="str">
        <f>'10'!I44</f>
        <v>Taip, pasirinktinai</v>
      </c>
    </row>
    <row r="429" spans="1:3" x14ac:dyDescent="0.25">
      <c r="A429" s="2" t="s">
        <v>743</v>
      </c>
      <c r="B429" s="509" t="str">
        <f t="shared" si="8"/>
        <v>Pasirinkimo pagrindimas</v>
      </c>
      <c r="C429" s="675" t="str">
        <f>'10'!I45</f>
        <v>Pagal poreikį inovacijos gali būti diegiamos.</v>
      </c>
    </row>
    <row r="430" spans="1:3" ht="30" x14ac:dyDescent="0.25">
      <c r="A430" s="2" t="s">
        <v>744</v>
      </c>
      <c r="B430" s="509" t="str">
        <f t="shared" si="8"/>
        <v>Planuojama paremti projektų, skirtų inovacijoms vietos lygiu diegti (rodiklis L710)</v>
      </c>
      <c r="C430" s="677">
        <f>'10'!I46</f>
        <v>0</v>
      </c>
    </row>
    <row r="431" spans="1:3" x14ac:dyDescent="0.25">
      <c r="A431" s="2" t="s">
        <v>745</v>
      </c>
      <c r="B431" s="678" t="str">
        <f t="shared" si="8"/>
        <v>Lyčių lygybė ir nediskriminavimas:</v>
      </c>
      <c r="C431" s="674"/>
    </row>
    <row r="432" spans="1:3" ht="30" x14ac:dyDescent="0.25">
      <c r="A432" s="2" t="s">
        <v>746</v>
      </c>
      <c r="B432" s="509" t="str">
        <f t="shared" si="8"/>
        <v>Ar pagal priemonę finansuojami projektai, skirti lyčių lygybei ir nediskriminavimui?</v>
      </c>
      <c r="C432" s="670" t="str">
        <f>'10'!I48</f>
        <v>Taip</v>
      </c>
    </row>
    <row r="433" spans="1:3" ht="90" x14ac:dyDescent="0.25">
      <c r="A433" s="2" t="s">
        <v>747</v>
      </c>
      <c r="B433" s="509" t="str">
        <f t="shared" si="8"/>
        <v>Pasirinkimo pagrindimas (jei taip, kaip bus užtikrinta)</v>
      </c>
      <c r="C433" s="675" t="str">
        <f>'10'!I49</f>
        <v>Visuose projektuose bus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v>
      </c>
    </row>
    <row r="434" spans="1:3" x14ac:dyDescent="0.25">
      <c r="A434" s="2" t="s">
        <v>748</v>
      </c>
      <c r="B434" s="678" t="str">
        <f t="shared" si="8"/>
        <v>Jaunimas:</v>
      </c>
      <c r="C434" s="674"/>
    </row>
    <row r="435" spans="1:3" ht="30" x14ac:dyDescent="0.25">
      <c r="A435" s="2" t="s">
        <v>749</v>
      </c>
      <c r="B435" s="509" t="str">
        <f t="shared" si="8"/>
        <v>Ar pagal priemonę finansuojami projektai, skirti jaunimui?</v>
      </c>
      <c r="C435" s="670" t="str">
        <f>'10'!I51</f>
        <v>Ne</v>
      </c>
    </row>
    <row r="436" spans="1:3" x14ac:dyDescent="0.25">
      <c r="A436" s="2" t="s">
        <v>750</v>
      </c>
      <c r="B436" s="509" t="str">
        <f t="shared" si="8"/>
        <v>Pasirinkimo pagrindimas (jei taip, kaip bus užtikrinta)</v>
      </c>
      <c r="C436" s="675">
        <f>'10'!I52</f>
        <v>0</v>
      </c>
    </row>
    <row r="437" spans="1:3" x14ac:dyDescent="0.25">
      <c r="A437" s="2" t="s">
        <v>751</v>
      </c>
      <c r="B437" s="673" t="str">
        <f t="shared" si="8"/>
        <v>E dalis. Priemonės rezultato rodikliai:</v>
      </c>
      <c r="C437" s="674"/>
    </row>
    <row r="438" spans="1:3" x14ac:dyDescent="0.25">
      <c r="A438" s="2" t="s">
        <v>752</v>
      </c>
      <c r="B438" s="678" t="str">
        <f t="shared" si="8"/>
        <v>SP rezultato rodiklių taikymas priemonei:</v>
      </c>
      <c r="C438" s="674"/>
    </row>
    <row r="439" spans="1:3" x14ac:dyDescent="0.25">
      <c r="A439" s="2" t="s">
        <v>753</v>
      </c>
      <c r="B439" s="679" t="str">
        <f t="shared" si="8"/>
        <v>R.3</v>
      </c>
      <c r="C439" s="685" t="str">
        <f>'10'!I55</f>
        <v>Ne</v>
      </c>
    </row>
    <row r="440" spans="1:3" x14ac:dyDescent="0.25">
      <c r="A440" s="2" t="s">
        <v>754</v>
      </c>
      <c r="B440" s="679" t="str">
        <f t="shared" si="8"/>
        <v>R.37</v>
      </c>
      <c r="C440" s="685" t="str">
        <f>'10'!I56</f>
        <v>Ne</v>
      </c>
    </row>
    <row r="441" spans="1:3" x14ac:dyDescent="0.25">
      <c r="A441" s="2" t="s">
        <v>755</v>
      </c>
      <c r="B441" s="679" t="str">
        <f t="shared" si="8"/>
        <v>R.39</v>
      </c>
      <c r="C441" s="685" t="str">
        <f>'10'!I57</f>
        <v>Ne</v>
      </c>
    </row>
    <row r="442" spans="1:3" x14ac:dyDescent="0.25">
      <c r="A442" s="2" t="s">
        <v>756</v>
      </c>
      <c r="B442" s="679" t="str">
        <f t="shared" si="8"/>
        <v>R.41</v>
      </c>
      <c r="C442" s="685" t="str">
        <f>'10'!I58</f>
        <v>Ne</v>
      </c>
    </row>
    <row r="443" spans="1:3" x14ac:dyDescent="0.25">
      <c r="A443" s="2" t="s">
        <v>757</v>
      </c>
      <c r="B443" s="679" t="str">
        <f t="shared" si="8"/>
        <v>R.42</v>
      </c>
      <c r="C443" s="685" t="str">
        <f>'10'!I59</f>
        <v>Taip</v>
      </c>
    </row>
    <row r="444" spans="1:3" x14ac:dyDescent="0.25">
      <c r="A444" s="2" t="s">
        <v>758</v>
      </c>
      <c r="B444" s="678" t="str">
        <f t="shared" si="8"/>
        <v>VPS rodiklių taikymas priemonei:</v>
      </c>
      <c r="C444" s="686"/>
    </row>
    <row r="445" spans="1:3" x14ac:dyDescent="0.25">
      <c r="A445" s="2" t="s">
        <v>759</v>
      </c>
      <c r="B445" s="679" t="str">
        <f t="shared" si="8"/>
        <v>ALYT-P.1</v>
      </c>
      <c r="C445" s="685" t="str">
        <f>'10'!I61</f>
        <v>Ne</v>
      </c>
    </row>
    <row r="446" spans="1:3" x14ac:dyDescent="0.25">
      <c r="A446" s="2" t="s">
        <v>760</v>
      </c>
      <c r="B446" s="679" t="str">
        <f t="shared" si="8"/>
        <v>ALYT-P.2</v>
      </c>
      <c r="C446" s="685" t="str">
        <f>'10'!I62</f>
        <v>Ne</v>
      </c>
    </row>
    <row r="447" spans="1:3" x14ac:dyDescent="0.25">
      <c r="A447" s="2" t="s">
        <v>761</v>
      </c>
      <c r="B447" s="679" t="str">
        <f t="shared" si="8"/>
        <v>ALYT-P.3</v>
      </c>
      <c r="C447" s="685" t="str">
        <f>'10'!I63</f>
        <v>Ne</v>
      </c>
    </row>
    <row r="448" spans="1:3" x14ac:dyDescent="0.25">
      <c r="A448" s="2" t="s">
        <v>762</v>
      </c>
      <c r="B448" s="679" t="str">
        <f t="shared" si="8"/>
        <v>ALYT-P.4</v>
      </c>
      <c r="C448" s="685" t="str">
        <f>'10'!I64</f>
        <v>Ne</v>
      </c>
    </row>
    <row r="449" spans="1:3" x14ac:dyDescent="0.25">
      <c r="A449" s="2" t="s">
        <v>763</v>
      </c>
      <c r="B449" s="679" t="str">
        <f t="shared" si="8"/>
        <v>ALYT-P.5</v>
      </c>
      <c r="C449" s="685" t="str">
        <f>'10'!I65</f>
        <v>Ne</v>
      </c>
    </row>
    <row r="450" spans="1:3" x14ac:dyDescent="0.25">
      <c r="A450" s="2" t="s">
        <v>764</v>
      </c>
      <c r="B450" s="679" t="str">
        <f t="shared" si="8"/>
        <v>ALYT-P.6</v>
      </c>
      <c r="C450" s="685" t="str">
        <f>'10'!I66</f>
        <v>Ne</v>
      </c>
    </row>
    <row r="451" spans="1:3" x14ac:dyDescent="0.25">
      <c r="A451" s="2" t="s">
        <v>765</v>
      </c>
      <c r="B451" s="679" t="str">
        <f t="shared" si="8"/>
        <v>ALYT-P.7</v>
      </c>
      <c r="C451" s="685" t="str">
        <f>'10'!I67</f>
        <v>Ne</v>
      </c>
    </row>
    <row r="452" spans="1:3" x14ac:dyDescent="0.25">
      <c r="A452" s="2" t="s">
        <v>766</v>
      </c>
      <c r="B452" s="679" t="str">
        <f t="shared" si="8"/>
        <v>ALYT-P.8</v>
      </c>
      <c r="C452" s="685" t="str">
        <f>'10'!I68</f>
        <v>Ne</v>
      </c>
    </row>
    <row r="453" spans="1:3" x14ac:dyDescent="0.25">
      <c r="A453" s="2" t="s">
        <v>767</v>
      </c>
      <c r="B453" s="679" t="str">
        <f t="shared" si="8"/>
        <v>ALYT-P.9</v>
      </c>
      <c r="C453" s="685" t="str">
        <f>'10'!I69</f>
        <v>Ne</v>
      </c>
    </row>
    <row r="454" spans="1:3" x14ac:dyDescent="0.25">
      <c r="A454" s="2" t="s">
        <v>768</v>
      </c>
      <c r="B454" s="681" t="str">
        <f t="shared" si="8"/>
        <v>ALYT-P.10</v>
      </c>
      <c r="C454" s="687" t="str">
        <f>'10'!I70</f>
        <v>Ne</v>
      </c>
    </row>
    <row r="455" spans="1:3" x14ac:dyDescent="0.25">
      <c r="A455" s="2" t="s">
        <v>769</v>
      </c>
      <c r="B455" s="673" t="str">
        <f t="shared" si="8"/>
        <v>F dalis. Pagal priemonę remiamų projektų pobūdis:</v>
      </c>
      <c r="C455" s="674"/>
    </row>
    <row r="456" spans="1:3" x14ac:dyDescent="0.25">
      <c r="A456" s="2" t="s">
        <v>770</v>
      </c>
      <c r="B456" s="669" t="str">
        <f t="shared" ref="B456:B465" si="9">B379</f>
        <v>Remiami pelno projektai</v>
      </c>
      <c r="C456" s="670" t="str">
        <f>'10'!I72</f>
        <v>Ne</v>
      </c>
    </row>
    <row r="457" spans="1:3" ht="60" x14ac:dyDescent="0.25">
      <c r="A457" s="2" t="s">
        <v>771</v>
      </c>
      <c r="B457" s="671" t="str">
        <f t="shared" si="9"/>
        <v>Remiami projektai, susiję su žinių perdavimu, įskaitant konsultacijas, mokymą ir keitimąsi žiniomis apie tvarią, ekonominę, socialinę, aplinką ir klimatą tausojančią veiklą (aktualu rodikliui L801)</v>
      </c>
      <c r="C457" s="670" t="str">
        <f>'10'!I73</f>
        <v>Taip</v>
      </c>
    </row>
    <row r="458" spans="1:3" ht="75" x14ac:dyDescent="0.25">
      <c r="A458" s="2" t="s">
        <v>772</v>
      </c>
      <c r="B458" s="671" t="str">
        <f t="shared" si="9"/>
        <v>Remiami projektai, susiję su gamintojų organizacijomis, vietinėmis rinkomis, trumpomis tiekimo grandinėmis ir kokybės schemomis, įskaitant paramą investicijoms, rinkodaros veiklą ir kt. (aktualu rodikliui L802)</v>
      </c>
      <c r="C458" s="670" t="str">
        <f>'10'!I74</f>
        <v>Ne</v>
      </c>
    </row>
    <row r="459" spans="1:3" ht="45" x14ac:dyDescent="0.25">
      <c r="A459" s="2" t="s">
        <v>773</v>
      </c>
      <c r="B459" s="671" t="str">
        <f t="shared" si="9"/>
        <v>Remiami projektai, susiję su atsinaujinančios energijos gamybos pajėgumais, įskaitant biologinę (aktualu rodikliui L803)</v>
      </c>
      <c r="C459" s="670" t="str">
        <f>'10'!I75</f>
        <v>Ne</v>
      </c>
    </row>
    <row r="460" spans="1:3" ht="60" x14ac:dyDescent="0.25">
      <c r="A460" s="2" t="s">
        <v>774</v>
      </c>
      <c r="B460" s="671" t="str">
        <f t="shared" si="9"/>
        <v>Remiami projektai, prisidedantys prie aplinkos tvarumo, klimato kaitos švelninimo bei prisitaikymo prie jos tikslų įgyvendinimo kaimo vietovėse (aktualu rodikliui L804)</v>
      </c>
      <c r="C460" s="670" t="str">
        <f>'10'!I76</f>
        <v>Taip</v>
      </c>
    </row>
    <row r="461" spans="1:3" ht="30" x14ac:dyDescent="0.25">
      <c r="A461" s="2" t="s">
        <v>775</v>
      </c>
      <c r="B461" s="671" t="str">
        <f t="shared" si="9"/>
        <v>Remiami projektai, kurie kuria darbo vietas (aktualu rodikliui L805)</v>
      </c>
      <c r="C461" s="670" t="str">
        <f>'10'!I77</f>
        <v>Ne</v>
      </c>
    </row>
    <row r="462" spans="1:3" ht="30" x14ac:dyDescent="0.25">
      <c r="A462" s="2" t="s">
        <v>776</v>
      </c>
      <c r="B462" s="671" t="str">
        <f t="shared" si="9"/>
        <v>Remiami kaimo verslų, įskaitant bioekonomiką, projektai (aktualu rodikliui L 806)</v>
      </c>
      <c r="C462" s="670" t="str">
        <f>'10'!I78</f>
        <v>Ne</v>
      </c>
    </row>
    <row r="463" spans="1:3" ht="30" x14ac:dyDescent="0.25">
      <c r="A463" s="2" t="s">
        <v>777</v>
      </c>
      <c r="B463" s="671" t="str">
        <f t="shared" si="9"/>
        <v>Remiami projektai, susiję su sumanių kaimų strategijomis (aktualu rodikliui L807)</v>
      </c>
      <c r="C463" s="670" t="str">
        <f>'10'!I79</f>
        <v>Ne</v>
      </c>
    </row>
    <row r="464" spans="1:3" ht="30" x14ac:dyDescent="0.25">
      <c r="A464" s="2" t="s">
        <v>778</v>
      </c>
      <c r="B464" s="671" t="str">
        <f t="shared" si="9"/>
        <v>Remiami projektai, gerinantys paslaugų prieinamumą ir infrastruktūrą (aktualu rodikliui L808)</v>
      </c>
      <c r="C464" s="670" t="str">
        <f>'10'!I80</f>
        <v>Ne</v>
      </c>
    </row>
    <row r="465" spans="1:3" ht="30" x14ac:dyDescent="0.25">
      <c r="A465" s="2" t="s">
        <v>779</v>
      </c>
      <c r="B465" s="671" t="str">
        <f t="shared" si="9"/>
        <v>Remiami socialinės įtraukties projektai (aktualu rodikliui L809)</v>
      </c>
      <c r="C465" s="670" t="str">
        <f>'10'!I81</f>
        <v>Ne</v>
      </c>
    </row>
    <row r="466" spans="1:3" x14ac:dyDescent="0.25">
      <c r="A466" s="2"/>
      <c r="B466" s="647"/>
      <c r="C466" s="683"/>
    </row>
    <row r="467" spans="1:3" x14ac:dyDescent="0.25">
      <c r="A467" s="1"/>
      <c r="B467" s="362"/>
      <c r="C467" s="684" t="str">
        <f>'10'!J6</f>
        <v>7 priemonė</v>
      </c>
    </row>
    <row r="468" spans="1:3" x14ac:dyDescent="0.25">
      <c r="A468" s="2" t="s">
        <v>188</v>
      </c>
      <c r="B468" s="509" t="str">
        <f>B391</f>
        <v>Priemonės pavadinimas</v>
      </c>
      <c r="C468" s="668" t="str">
        <f>'10'!J7</f>
        <v>Tarptautinis VVG bendradarbiavimas</v>
      </c>
    </row>
    <row r="469" spans="1:3" x14ac:dyDescent="0.25">
      <c r="A469" s="2" t="s">
        <v>189</v>
      </c>
      <c r="B469" s="669" t="str">
        <f t="shared" ref="B469:B532" si="10">B392</f>
        <v>Priemonės rūšis</v>
      </c>
      <c r="C469" s="668" t="str">
        <f>'10'!J8</f>
        <v>Tarptautinis VVG bendradarbiavimas</v>
      </c>
    </row>
    <row r="470" spans="1:3" ht="30" x14ac:dyDescent="0.25">
      <c r="A470" s="2" t="s">
        <v>190</v>
      </c>
      <c r="B470" s="669" t="str">
        <f t="shared" si="10"/>
        <v>VVG teritorijos poreikių, kuriuos tenkina priemonė, skaičius</v>
      </c>
      <c r="C470" s="668">
        <f>'10'!J9</f>
        <v>5</v>
      </c>
    </row>
    <row r="471" spans="1:3" x14ac:dyDescent="0.25">
      <c r="A471" s="2" t="s">
        <v>191</v>
      </c>
      <c r="B471" s="669" t="str">
        <f t="shared" si="10"/>
        <v>BŽŪP tikslų, kuriuos įgyvendina priemonė, skaičius</v>
      </c>
      <c r="C471" s="668">
        <f>'10'!J10</f>
        <v>3</v>
      </c>
    </row>
    <row r="472" spans="1:3" ht="60" x14ac:dyDescent="0.25">
      <c r="A472" s="2" t="s">
        <v>192</v>
      </c>
      <c r="B472" s="669" t="str">
        <f t="shared" si="10"/>
        <v>Pagrindinis BŽŪP tikslas, kurį įgyvendina VPS priemonė</v>
      </c>
      <c r="C472" s="670" t="str">
        <f>'10'!J11</f>
        <v>SO8. Skatinti užimtumą, augimą, lyčių lygybę, įskaitant moterų dalyvavimą ūkininkavimo veikloje, socialinę įtrauktį ir vietos plėtrą kaimo vietovėse, įskaitant žiedinę bioekonomiką ir tvarią miškininkystę</v>
      </c>
    </row>
    <row r="473" spans="1:3" ht="30" x14ac:dyDescent="0.25">
      <c r="A473" s="2" t="s">
        <v>193</v>
      </c>
      <c r="B473" s="671" t="str">
        <f t="shared" si="10"/>
        <v>Ar priemonė prisideda prie 4 konkretaus BŽŪP tikslo? (tikslas nurodytas 5 lape)</v>
      </c>
      <c r="C473" s="670" t="str">
        <f>'10'!J12</f>
        <v>Taip</v>
      </c>
    </row>
    <row r="474" spans="1:3" ht="30" x14ac:dyDescent="0.25">
      <c r="A474" s="2" t="s">
        <v>194</v>
      </c>
      <c r="B474" s="671" t="str">
        <f t="shared" si="10"/>
        <v>Ar priemonė prisideda prie 5 konkretaus BŽŪP tikslo? (tikslas nurodytas 5 lape)</v>
      </c>
      <c r="C474" s="670" t="str">
        <f>'10'!J13</f>
        <v>Ne</v>
      </c>
    </row>
    <row r="475" spans="1:3" ht="30" x14ac:dyDescent="0.25">
      <c r="A475" s="2" t="s">
        <v>195</v>
      </c>
      <c r="B475" s="671" t="str">
        <f t="shared" si="10"/>
        <v>Ar priemonė prisideda prie 6 konkretaus BŽŪP tikslo? (tikslas nurodytas 5 lape)</v>
      </c>
      <c r="C475" s="670" t="str">
        <f>'10'!J14</f>
        <v>Ne</v>
      </c>
    </row>
    <row r="476" spans="1:3" ht="30" x14ac:dyDescent="0.25">
      <c r="A476" s="2" t="s">
        <v>196</v>
      </c>
      <c r="B476" s="671" t="str">
        <f t="shared" si="10"/>
        <v>Ar priemonė prisideda prie 9 konkretaus BŽŪP tikslo? (tikslas nurodytas 5 lape)</v>
      </c>
      <c r="C476" s="670" t="str">
        <f>'10'!J15</f>
        <v>Taip</v>
      </c>
    </row>
    <row r="477" spans="1:3" x14ac:dyDescent="0.25">
      <c r="A477" s="2" t="s">
        <v>94</v>
      </c>
      <c r="B477" s="673" t="str">
        <f t="shared" si="10"/>
        <v>A dalis. Priemonės intervencijos logika:</v>
      </c>
      <c r="C477" s="674"/>
    </row>
    <row r="478" spans="1:3" ht="180" x14ac:dyDescent="0.25">
      <c r="A478" s="2" t="s">
        <v>197</v>
      </c>
      <c r="B478" s="671" t="str">
        <f t="shared" si="10"/>
        <v>Priemonės tikslas, ryšys su pagrindiniu BŽŪP tikslu ir VVG teritorijos poreikiais (problemomis ir (arba) potencialu), ryšys su VPS tema (jei taikoma)</v>
      </c>
      <c r="C478" s="675" t="str">
        <f>'10'!J17</f>
        <v>Priemonės tikslas – per tarptautinį bendradarbiavimą keistis gerąja patirtimi su kitomis VVG įgyvendinant pasirinktą temą –  geriausias gamtos ir kultūros išteklių panaudojimas gyventojų sveikatai stiprinti ir turizmui vystyti, siekiant perimti ir diegti žinias, metodus, inovatyvius, tvarius ir išmanius sprendimus, prisidedančius prie kaimiškųjų teritorijų plėtros sėkmingai sprendžiant ekonominius, kultūrinius, socialinius, aplinkosauginius iššūkius, įvardintus situacijos analizėje  ir tenkinant gyventojų ir turistų poreikius.Priemonė prisidės prie SO8 siekių – paskatins vietos plėtrą, padidins socialinę įtrauktį.</v>
      </c>
    </row>
    <row r="479" spans="1:3" ht="135" x14ac:dyDescent="0.25">
      <c r="A479" s="2" t="s">
        <v>198</v>
      </c>
      <c r="B479" s="669" t="str">
        <f t="shared" si="10"/>
        <v>Pokytis, kurio siekiama VPS priemone</v>
      </c>
      <c r="C479" s="675" t="str">
        <f>'10'!J18</f>
        <v>Pokytis:  1) padidintos galimybės teikti paslaugas ir jų prieinamumas; 2) išugdyti reikalingi gebėjimai, padidintas fizinių ir juridinių asmenų, kurie kūrybiškai pritaikys gerosios patirties pavyzdžius VP, skaičius; 3) bendradarbiavimo kūrimas, sustiprinti ryšiai su fiziniais ir juridiniais asmenimis užsienio  VVG; 4) padidintas VVG teritorijos, veikiančių subjektų žinomumas, teikiamų sveikatinimo ir turizmo paslaugų populiarumas.</v>
      </c>
    </row>
    <row r="480" spans="1:3" ht="90" x14ac:dyDescent="0.25">
      <c r="A480" s="2" t="s">
        <v>199</v>
      </c>
      <c r="B480" s="509" t="str">
        <f t="shared" si="10"/>
        <v>Kaip priemonė prisidės prie horizontalaus tikslo d įgyvendinimo? (pildoma, jei taikoma)</v>
      </c>
      <c r="C480" s="675" t="str">
        <f>'10'!J19</f>
        <v xml:space="preserve">Siekiama susipažinti su gerosios praktikos pavyzdžiais, kaip teikiant sveikatinimo ir turizmo paslaugas  diegiamos inovacijos ir išmanūs sprendimai, kaip suinteresuotieji skatinami naudoti tvarius, draugiškus aplinkai ir žmogaus sveikatai palankius  metodus bei klimato kaitą švelninančias priemones. </v>
      </c>
    </row>
    <row r="481" spans="1:3" ht="30" x14ac:dyDescent="0.25">
      <c r="A481" s="2" t="s">
        <v>200</v>
      </c>
      <c r="B481" s="509" t="str">
        <f t="shared" si="10"/>
        <v>Kaip priemonė prisidės prie horizontalaus tikslo e įgyvendinimo? (pildoma, jei taikoma)</v>
      </c>
      <c r="C481" s="675">
        <f>'10'!J20</f>
        <v>0</v>
      </c>
    </row>
    <row r="482" spans="1:3" ht="30" x14ac:dyDescent="0.25">
      <c r="A482" s="2" t="s">
        <v>201</v>
      </c>
      <c r="B482" s="509" t="str">
        <f t="shared" si="10"/>
        <v>Kaip priemonė prisidės prie horizontalaus tikslo f įgyvendinimo? (pildoma, jei taikoma)</v>
      </c>
      <c r="C482" s="675">
        <f>'10'!J21</f>
        <v>0</v>
      </c>
    </row>
    <row r="483" spans="1:3" ht="150" x14ac:dyDescent="0.25">
      <c r="A483" s="2" t="s">
        <v>202</v>
      </c>
      <c r="B483" s="509" t="str">
        <f t="shared" si="10"/>
        <v>Kaip priemonė prisidės prie horizontalaus tikslo i įgyvendinimo? (pildoma, jei taikoma)</v>
      </c>
      <c r="C483" s="675" t="str">
        <f>'10'!J22</f>
        <v>Siekiama susipažinti su gerosios praktikos pavyzdžiais įgyvendinant iniciatyvas  ir veiklas skirtas atliepti visuomenės poreikius, susijusius su maistu ir sveikata, įskaitant aukštos kokybės, saugius ir maistingus maisto produktus, pagamintus tvariu būdu, mažinti maisto atliekas, didinti gyvūnų gerovę ir kovoti su antimikrobiniu atsparumu. Skatinama parengti ir publikuoti straipsnį VVG tinklalapyje apie tai, kaip VP investicijos ar veiklos prisideda prie ES BŽŪP 9 konkretaus tikslo įgyvendinimo.</v>
      </c>
    </row>
    <row r="484" spans="1:3" ht="30" x14ac:dyDescent="0.25">
      <c r="A484" s="2" t="s">
        <v>203</v>
      </c>
      <c r="B484" s="673" t="str">
        <f t="shared" si="10"/>
        <v>B dalis. Pareiškėjų ir projektų tinkamumo sąlygos, projektų atrankos principai:</v>
      </c>
      <c r="C484" s="674"/>
    </row>
    <row r="485" spans="1:3" x14ac:dyDescent="0.25">
      <c r="A485" s="2" t="s">
        <v>204</v>
      </c>
      <c r="B485" s="509" t="str">
        <f t="shared" si="10"/>
        <v>Pagal priemonę remiamos veiklos</v>
      </c>
      <c r="C485" s="675" t="str">
        <f>'10'!J24</f>
        <v>Bendradarbiavimo veiklos</v>
      </c>
    </row>
    <row r="486" spans="1:3" ht="30" x14ac:dyDescent="0.25">
      <c r="A486" s="2" t="s">
        <v>205</v>
      </c>
      <c r="B486" s="669" t="str">
        <f t="shared" si="10"/>
        <v>Tinkami pareiškėjai ir partneriai (jei taikomas reikalavimas projektus įgyvendinti su partneriais)</v>
      </c>
      <c r="C486" s="675" t="str">
        <f>'10'!J25</f>
        <v>Alytaus rajono VVG</v>
      </c>
    </row>
    <row r="487" spans="1:3" ht="30" x14ac:dyDescent="0.25">
      <c r="A487" s="2" t="s">
        <v>206</v>
      </c>
      <c r="B487" s="669" t="str">
        <f t="shared" si="10"/>
        <v>Priemonės tikslinė grupė (pildoma, jei nesutampa su tinkamais pareiškėjais ir (arba) partneriais)</v>
      </c>
      <c r="C487" s="675" t="str">
        <f>'10'!J26</f>
        <v>Tikslinė grupė Alytaus r. VVG teritorijos gyventojai</v>
      </c>
    </row>
    <row r="488" spans="1:3" ht="135" x14ac:dyDescent="0.25">
      <c r="A488" s="2" t="s">
        <v>725</v>
      </c>
      <c r="B488" s="509" t="str">
        <f t="shared" si="10"/>
        <v>Tinkamumo sąlygos pareiškėjams ir projektams</v>
      </c>
      <c r="C488" s="675" t="str">
        <f>'10'!J27</f>
        <v>1. Atliepia visuomenės poreikius, susijusius su maistu ir sveikata, įskaitant aukštos kokybės, saugius ir maistingus maisto produktus, pagamintus tvariu būdu, mažinti maisto atliekas, didinti gyvūnų gerovę, kovoti su antimikrobiniu atsparumu;
2.Prisideda prie klimato kaitos švelninimo, be kita ko, mažinant išmetamą šiltnamio efektą sukeliančių dujų kiekį ir didinant anglies dioksido sekvestraciją, taip pat plėtoti tvariąją energetiką;</v>
      </c>
    </row>
    <row r="489" spans="1:3" ht="45" x14ac:dyDescent="0.25">
      <c r="A489" s="2" t="s">
        <v>726</v>
      </c>
      <c r="B489" s="671" t="str">
        <f t="shared" si="10"/>
        <v>Projektų atrankos principai</v>
      </c>
      <c r="C489" s="675" t="str">
        <f>'10'!J28</f>
        <v>Projektu numatomos veiklos pagal pasirinktą temą –  geriausias gamtos ir kultūros išteklių panaudojimas gyventojų sveikatai stiprinti ir turizmui vystyti</v>
      </c>
    </row>
    <row r="490" spans="1:3" x14ac:dyDescent="0.25">
      <c r="A490" s="2" t="s">
        <v>727</v>
      </c>
      <c r="B490" s="509" t="str">
        <f t="shared" si="10"/>
        <v>Planuojamų kvietimų teikti paraiškas skaičius</v>
      </c>
      <c r="C490" s="668">
        <f>'10'!J29</f>
        <v>1</v>
      </c>
    </row>
    <row r="491" spans="1:3" x14ac:dyDescent="0.25">
      <c r="A491" s="2" t="s">
        <v>728</v>
      </c>
      <c r="B491" s="649" t="str">
        <f t="shared" si="10"/>
        <v>C dalis. Paramos dydžiai:</v>
      </c>
      <c r="C491" s="674"/>
    </row>
    <row r="492" spans="1:3" x14ac:dyDescent="0.25">
      <c r="A492" s="2" t="s">
        <v>729</v>
      </c>
      <c r="B492" s="509" t="str">
        <f t="shared" si="10"/>
        <v>Didžiausia paramos suma vietos projektui, Eur</v>
      </c>
      <c r="C492" s="675">
        <f>'10'!J31</f>
        <v>15000</v>
      </c>
    </row>
    <row r="493" spans="1:3" x14ac:dyDescent="0.25">
      <c r="A493" s="2" t="s">
        <v>730</v>
      </c>
      <c r="B493" s="509" t="str">
        <f t="shared" si="10"/>
        <v xml:space="preserve">Paramos lyginamoji dalis, proc. </v>
      </c>
      <c r="C493" s="675" t="str">
        <f>'10'!J32</f>
        <v>iki 100 proc.</v>
      </c>
    </row>
    <row r="494" spans="1:3" x14ac:dyDescent="0.25">
      <c r="A494" s="2" t="s">
        <v>731</v>
      </c>
      <c r="B494" s="509" t="str">
        <f t="shared" si="10"/>
        <v>Planuojama paramos suma priemonei, Eur</v>
      </c>
      <c r="C494" s="676">
        <v>15000</v>
      </c>
    </row>
    <row r="495" spans="1:3" x14ac:dyDescent="0.25">
      <c r="A495" s="2" t="s">
        <v>732</v>
      </c>
      <c r="B495" s="509" t="str">
        <f t="shared" si="10"/>
        <v>Planuojama paremti projektų (rodiklis L700)</v>
      </c>
      <c r="C495" s="677">
        <f>'10'!J34</f>
        <v>1</v>
      </c>
    </row>
    <row r="496" spans="1:3" ht="60" x14ac:dyDescent="0.25">
      <c r="A496" s="2" t="s">
        <v>733</v>
      </c>
      <c r="B496" s="509" t="str">
        <f t="shared" si="10"/>
        <v>Paaiškinimas, kaip nustatyta rodiklio L700 reikšmė</v>
      </c>
      <c r="C496" s="675" t="str">
        <f>'10'!J35</f>
        <v>Projektų skaičius grindžiamas vietos gyventojų susidomėjimu (per gyventojų grupių diskusijas, darbo grupės susitikimus) bei turima praeitų laikotarpių patirtimi.</v>
      </c>
    </row>
    <row r="497" spans="1:8" ht="30" x14ac:dyDescent="0.25">
      <c r="A497" s="2" t="s">
        <v>734</v>
      </c>
      <c r="B497" s="649" t="str">
        <f t="shared" si="10"/>
        <v>D dalis. Priemonės indėlis į ES ir nacionalinių horizontaliųjų principų įgyvendinimą:</v>
      </c>
      <c r="C497" s="674"/>
      <c r="H497" s="13">
        <v>100</v>
      </c>
    </row>
    <row r="498" spans="1:8" x14ac:dyDescent="0.25">
      <c r="A498" s="2" t="s">
        <v>735</v>
      </c>
      <c r="B498" s="678" t="str">
        <f t="shared" si="10"/>
        <v>Subregioninės vietovės principas:</v>
      </c>
      <c r="C498" s="674"/>
    </row>
    <row r="499" spans="1:8" ht="30" x14ac:dyDescent="0.25">
      <c r="A499" s="2" t="s">
        <v>736</v>
      </c>
      <c r="B499" s="509" t="str">
        <f t="shared" si="10"/>
        <v>Ar siekiama, kad pagal priemonę finansuojami projektai apimtų visas VVG teritorijos seniūnijas?</v>
      </c>
      <c r="C499" s="670" t="str">
        <f>'10'!J38</f>
        <v>Ne</v>
      </c>
    </row>
    <row r="500" spans="1:8" x14ac:dyDescent="0.25">
      <c r="A500" s="2" t="s">
        <v>737</v>
      </c>
      <c r="B500" s="509" t="str">
        <f t="shared" si="10"/>
        <v>Pasirinkimo pagrindimas</v>
      </c>
      <c r="C500" s="675">
        <f>'10'!J39</f>
        <v>0</v>
      </c>
    </row>
    <row r="501" spans="1:8" x14ac:dyDescent="0.25">
      <c r="A501" s="2" t="s">
        <v>738</v>
      </c>
      <c r="B501" s="678" t="str">
        <f t="shared" si="10"/>
        <v>Partnerystės principas:</v>
      </c>
      <c r="C501" s="674"/>
    </row>
    <row r="502" spans="1:8" ht="30" x14ac:dyDescent="0.25">
      <c r="A502" s="2" t="s">
        <v>739</v>
      </c>
      <c r="B502" s="509" t="str">
        <f t="shared" si="10"/>
        <v>Ar siekiama, kad pagal priemonę finansuojami projektai būtų vykdomi su partneriais?</v>
      </c>
      <c r="C502" s="670" t="str">
        <f>'10'!J41</f>
        <v>Taip, privalomai</v>
      </c>
    </row>
    <row r="503" spans="1:8" ht="60" x14ac:dyDescent="0.25">
      <c r="A503" s="2" t="s">
        <v>740</v>
      </c>
      <c r="B503" s="509" t="str">
        <f t="shared" si="10"/>
        <v>Pasirinkimo pagrindimas</v>
      </c>
      <c r="C503" s="675" t="str">
        <f>'10'!J42</f>
        <v>Skatinama bendradarbiaujant organizacijoms integruoti gamtos ir kultūros išteklius, jų pagrindu sukurti ir teikti sveikatinimo paslaugas, pagerinti jų kokybę, veiklos bus vykdomos su partnere - VVG</v>
      </c>
    </row>
    <row r="504" spans="1:8" x14ac:dyDescent="0.25">
      <c r="A504" s="2" t="s">
        <v>741</v>
      </c>
      <c r="B504" s="678" t="str">
        <f t="shared" si="10"/>
        <v>Inovacijų principas:</v>
      </c>
      <c r="C504" s="674"/>
    </row>
    <row r="505" spans="1:8" ht="30" x14ac:dyDescent="0.25">
      <c r="A505" s="2" t="s">
        <v>742</v>
      </c>
      <c r="B505" s="509" t="str">
        <f t="shared" si="10"/>
        <v>Ar siekiama, kad pagal priemonę finansuojami projektai būtų skirti inovacijoms vietos lygiu diegti?</v>
      </c>
      <c r="C505" s="670" t="str">
        <f>'10'!J44</f>
        <v>Taip, pasirinktinai</v>
      </c>
    </row>
    <row r="506" spans="1:8" x14ac:dyDescent="0.25">
      <c r="A506" s="2" t="s">
        <v>743</v>
      </c>
      <c r="B506" s="509" t="str">
        <f t="shared" si="10"/>
        <v>Pasirinkimo pagrindimas</v>
      </c>
      <c r="C506" s="675" t="str">
        <f>'10'!J45</f>
        <v>Pagal poreikį inovacijos gali būti diegiamos.</v>
      </c>
    </row>
    <row r="507" spans="1:8" ht="30" x14ac:dyDescent="0.25">
      <c r="A507" s="2" t="s">
        <v>744</v>
      </c>
      <c r="B507" s="509" t="str">
        <f t="shared" si="10"/>
        <v>Planuojama paremti projektų, skirtų inovacijoms vietos lygiu diegti (rodiklis L710)</v>
      </c>
      <c r="C507" s="677">
        <f>'10'!J46</f>
        <v>0</v>
      </c>
    </row>
    <row r="508" spans="1:8" x14ac:dyDescent="0.25">
      <c r="A508" s="2" t="s">
        <v>745</v>
      </c>
      <c r="B508" s="678" t="str">
        <f t="shared" si="10"/>
        <v>Lyčių lygybė ir nediskriminavimas:</v>
      </c>
      <c r="C508" s="674"/>
    </row>
    <row r="509" spans="1:8" ht="30" x14ac:dyDescent="0.25">
      <c r="A509" s="2" t="s">
        <v>746</v>
      </c>
      <c r="B509" s="509" t="str">
        <f t="shared" si="10"/>
        <v>Ar pagal priemonę finansuojami projektai, skirti lyčių lygybei ir nediskriminavimui?</v>
      </c>
      <c r="C509" s="670" t="str">
        <f>'10'!J48</f>
        <v>Taip</v>
      </c>
    </row>
    <row r="510" spans="1:8" ht="90" x14ac:dyDescent="0.25">
      <c r="A510" s="2" t="s">
        <v>747</v>
      </c>
      <c r="B510" s="509" t="str">
        <f t="shared" si="10"/>
        <v>Pasirinkimo pagrindimas (jei taip, kaip bus užtikrinta)</v>
      </c>
      <c r="C510" s="675" t="str">
        <f>'10'!J49</f>
        <v>Visuose projektuose bus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v>
      </c>
    </row>
    <row r="511" spans="1:8" x14ac:dyDescent="0.25">
      <c r="A511" s="2" t="s">
        <v>748</v>
      </c>
      <c r="B511" s="678" t="str">
        <f t="shared" si="10"/>
        <v>Jaunimas:</v>
      </c>
      <c r="C511" s="674"/>
    </row>
    <row r="512" spans="1:8" ht="30" x14ac:dyDescent="0.25">
      <c r="A512" s="2" t="s">
        <v>749</v>
      </c>
      <c r="B512" s="509" t="str">
        <f t="shared" si="10"/>
        <v>Ar pagal priemonę finansuojami projektai, skirti jaunimui?</v>
      </c>
      <c r="C512" s="670" t="str">
        <f>'10'!J51</f>
        <v>Ne</v>
      </c>
    </row>
    <row r="513" spans="1:3" x14ac:dyDescent="0.25">
      <c r="A513" s="2" t="s">
        <v>750</v>
      </c>
      <c r="B513" s="509" t="str">
        <f t="shared" si="10"/>
        <v>Pasirinkimo pagrindimas (jei taip, kaip bus užtikrinta)</v>
      </c>
      <c r="C513" s="675">
        <f>'10'!J52</f>
        <v>0</v>
      </c>
    </row>
    <row r="514" spans="1:3" x14ac:dyDescent="0.25">
      <c r="A514" s="2" t="s">
        <v>751</v>
      </c>
      <c r="B514" s="673" t="str">
        <f t="shared" si="10"/>
        <v>E dalis. Priemonės rezultato rodikliai:</v>
      </c>
      <c r="C514" s="674"/>
    </row>
    <row r="515" spans="1:3" x14ac:dyDescent="0.25">
      <c r="A515" s="2" t="s">
        <v>752</v>
      </c>
      <c r="B515" s="678" t="str">
        <f t="shared" si="10"/>
        <v>SP rezultato rodiklių taikymas priemonei:</v>
      </c>
      <c r="C515" s="674"/>
    </row>
    <row r="516" spans="1:3" x14ac:dyDescent="0.25">
      <c r="A516" s="2" t="s">
        <v>753</v>
      </c>
      <c r="B516" s="679" t="str">
        <f t="shared" si="10"/>
        <v>R.3</v>
      </c>
      <c r="C516" s="685" t="str">
        <f>'10'!J55</f>
        <v>Ne</v>
      </c>
    </row>
    <row r="517" spans="1:3" x14ac:dyDescent="0.25">
      <c r="A517" s="2" t="s">
        <v>754</v>
      </c>
      <c r="B517" s="679" t="str">
        <f t="shared" si="10"/>
        <v>R.37</v>
      </c>
      <c r="C517" s="685" t="str">
        <f>'10'!J56</f>
        <v>Ne</v>
      </c>
    </row>
    <row r="518" spans="1:3" x14ac:dyDescent="0.25">
      <c r="A518" s="2" t="s">
        <v>755</v>
      </c>
      <c r="B518" s="679" t="str">
        <f t="shared" si="10"/>
        <v>R.39</v>
      </c>
      <c r="C518" s="685" t="str">
        <f>'10'!J57</f>
        <v>Ne</v>
      </c>
    </row>
    <row r="519" spans="1:3" x14ac:dyDescent="0.25">
      <c r="A519" s="2" t="s">
        <v>756</v>
      </c>
      <c r="B519" s="679" t="str">
        <f t="shared" si="10"/>
        <v>R.41</v>
      </c>
      <c r="C519" s="685" t="str">
        <f>'10'!J58</f>
        <v>Ne</v>
      </c>
    </row>
    <row r="520" spans="1:3" x14ac:dyDescent="0.25">
      <c r="A520" s="2" t="s">
        <v>757</v>
      </c>
      <c r="B520" s="679" t="str">
        <f t="shared" si="10"/>
        <v>R.42</v>
      </c>
      <c r="C520" s="685" t="str">
        <f>'10'!J59</f>
        <v>Taip</v>
      </c>
    </row>
    <row r="521" spans="1:3" x14ac:dyDescent="0.25">
      <c r="A521" s="2" t="s">
        <v>758</v>
      </c>
      <c r="B521" s="678" t="str">
        <f t="shared" si="10"/>
        <v>VPS rodiklių taikymas priemonei:</v>
      </c>
      <c r="C521" s="686"/>
    </row>
    <row r="522" spans="1:3" x14ac:dyDescent="0.25">
      <c r="A522" s="2" t="s">
        <v>759</v>
      </c>
      <c r="B522" s="679" t="str">
        <f t="shared" si="10"/>
        <v>ALYT-P.1</v>
      </c>
      <c r="C522" s="685" t="str">
        <f>'10'!J61</f>
        <v>Ne</v>
      </c>
    </row>
    <row r="523" spans="1:3" x14ac:dyDescent="0.25">
      <c r="A523" s="2" t="s">
        <v>760</v>
      </c>
      <c r="B523" s="679" t="str">
        <f t="shared" si="10"/>
        <v>ALYT-P.2</v>
      </c>
      <c r="C523" s="685" t="str">
        <f>'10'!J62</f>
        <v>Ne</v>
      </c>
    </row>
    <row r="524" spans="1:3" x14ac:dyDescent="0.25">
      <c r="A524" s="2" t="s">
        <v>761</v>
      </c>
      <c r="B524" s="679" t="str">
        <f t="shared" si="10"/>
        <v>ALYT-P.3</v>
      </c>
      <c r="C524" s="685" t="str">
        <f>'10'!J63</f>
        <v>Ne</v>
      </c>
    </row>
    <row r="525" spans="1:3" x14ac:dyDescent="0.25">
      <c r="A525" s="2" t="s">
        <v>762</v>
      </c>
      <c r="B525" s="679" t="str">
        <f t="shared" si="10"/>
        <v>ALYT-P.4</v>
      </c>
      <c r="C525" s="685" t="str">
        <f>'10'!J64</f>
        <v>Ne</v>
      </c>
    </row>
    <row r="526" spans="1:3" x14ac:dyDescent="0.25">
      <c r="A526" s="2" t="s">
        <v>763</v>
      </c>
      <c r="B526" s="679" t="str">
        <f t="shared" si="10"/>
        <v>ALYT-P.5</v>
      </c>
      <c r="C526" s="685" t="str">
        <f>'10'!J65</f>
        <v>Ne</v>
      </c>
    </row>
    <row r="527" spans="1:3" x14ac:dyDescent="0.25">
      <c r="A527" s="2" t="s">
        <v>764</v>
      </c>
      <c r="B527" s="679" t="str">
        <f t="shared" si="10"/>
        <v>ALYT-P.6</v>
      </c>
      <c r="C527" s="685" t="str">
        <f>'10'!J66</f>
        <v>Ne</v>
      </c>
    </row>
    <row r="528" spans="1:3" x14ac:dyDescent="0.25">
      <c r="A528" s="2" t="s">
        <v>765</v>
      </c>
      <c r="B528" s="679" t="str">
        <f t="shared" si="10"/>
        <v>ALYT-P.7</v>
      </c>
      <c r="C528" s="685" t="str">
        <f>'10'!J67</f>
        <v>Ne</v>
      </c>
    </row>
    <row r="529" spans="1:3" x14ac:dyDescent="0.25">
      <c r="A529" s="2" t="s">
        <v>766</v>
      </c>
      <c r="B529" s="679" t="str">
        <f t="shared" si="10"/>
        <v>ALYT-P.8</v>
      </c>
      <c r="C529" s="685" t="str">
        <f>'10'!J68</f>
        <v>Ne</v>
      </c>
    </row>
    <row r="530" spans="1:3" x14ac:dyDescent="0.25">
      <c r="A530" s="2" t="s">
        <v>767</v>
      </c>
      <c r="B530" s="679" t="str">
        <f t="shared" si="10"/>
        <v>ALYT-P.9</v>
      </c>
      <c r="C530" s="685" t="str">
        <f>'10'!J69</f>
        <v>Ne</v>
      </c>
    </row>
    <row r="531" spans="1:3" x14ac:dyDescent="0.25">
      <c r="A531" s="2" t="s">
        <v>768</v>
      </c>
      <c r="B531" s="681" t="str">
        <f t="shared" si="10"/>
        <v>ALYT-P.10</v>
      </c>
      <c r="C531" s="687" t="str">
        <f>'10'!J70</f>
        <v>Ne</v>
      </c>
    </row>
    <row r="532" spans="1:3" x14ac:dyDescent="0.25">
      <c r="A532" s="2" t="s">
        <v>769</v>
      </c>
      <c r="B532" s="673" t="str">
        <f t="shared" si="10"/>
        <v>F dalis. Pagal priemonę remiamų projektų pobūdis:</v>
      </c>
      <c r="C532" s="674"/>
    </row>
    <row r="533" spans="1:3" x14ac:dyDescent="0.25">
      <c r="A533" s="2" t="s">
        <v>770</v>
      </c>
      <c r="B533" s="669" t="str">
        <f t="shared" ref="B533:B542" si="11">B456</f>
        <v>Remiami pelno projektai</v>
      </c>
      <c r="C533" s="670" t="str">
        <f>'10'!J72</f>
        <v>Ne</v>
      </c>
    </row>
    <row r="534" spans="1:3" ht="60" x14ac:dyDescent="0.25">
      <c r="A534" s="2" t="s">
        <v>771</v>
      </c>
      <c r="B534" s="671" t="str">
        <f t="shared" si="11"/>
        <v>Remiami projektai, susiję su žinių perdavimu, įskaitant konsultacijas, mokymą ir keitimąsi žiniomis apie tvarią, ekonominę, socialinę, aplinką ir klimatą tausojančią veiklą (aktualu rodikliui L801)</v>
      </c>
      <c r="C534" s="670" t="str">
        <f>'10'!J73</f>
        <v>Taip</v>
      </c>
    </row>
    <row r="535" spans="1:3" ht="75" x14ac:dyDescent="0.25">
      <c r="A535" s="2" t="s">
        <v>772</v>
      </c>
      <c r="B535" s="671" t="str">
        <f t="shared" si="11"/>
        <v>Remiami projektai, susiję su gamintojų organizacijomis, vietinėmis rinkomis, trumpomis tiekimo grandinėmis ir kokybės schemomis, įskaitant paramą investicijoms, rinkodaros veiklą ir kt. (aktualu rodikliui L802)</v>
      </c>
      <c r="C535" s="670" t="str">
        <f>'10'!J74</f>
        <v>Ne</v>
      </c>
    </row>
    <row r="536" spans="1:3" ht="45" x14ac:dyDescent="0.25">
      <c r="A536" s="2" t="s">
        <v>773</v>
      </c>
      <c r="B536" s="671" t="str">
        <f t="shared" si="11"/>
        <v>Remiami projektai, susiję su atsinaujinančios energijos gamybos pajėgumais, įskaitant biologinę (aktualu rodikliui L803)</v>
      </c>
      <c r="C536" s="670" t="str">
        <f>'10'!J75</f>
        <v>Ne</v>
      </c>
    </row>
    <row r="537" spans="1:3" ht="60" x14ac:dyDescent="0.25">
      <c r="A537" s="2" t="s">
        <v>774</v>
      </c>
      <c r="B537" s="671" t="str">
        <f t="shared" si="11"/>
        <v>Remiami projektai, prisidedantys prie aplinkos tvarumo, klimato kaitos švelninimo bei prisitaikymo prie jos tikslų įgyvendinimo kaimo vietovėse (aktualu rodikliui L804)</v>
      </c>
      <c r="C537" s="670" t="str">
        <f>'10'!J76</f>
        <v>Taip</v>
      </c>
    </row>
    <row r="538" spans="1:3" ht="30" x14ac:dyDescent="0.25">
      <c r="A538" s="2" t="s">
        <v>775</v>
      </c>
      <c r="B538" s="671" t="str">
        <f t="shared" si="11"/>
        <v>Remiami projektai, kurie kuria darbo vietas (aktualu rodikliui L805)</v>
      </c>
      <c r="C538" s="670" t="str">
        <f>'10'!J77</f>
        <v>Ne</v>
      </c>
    </row>
    <row r="539" spans="1:3" ht="30" x14ac:dyDescent="0.25">
      <c r="A539" s="2" t="s">
        <v>776</v>
      </c>
      <c r="B539" s="671" t="str">
        <f t="shared" si="11"/>
        <v>Remiami kaimo verslų, įskaitant bioekonomiką, projektai (aktualu rodikliui L 806)</v>
      </c>
      <c r="C539" s="670" t="str">
        <f>'10'!J78</f>
        <v>Ne</v>
      </c>
    </row>
    <row r="540" spans="1:3" ht="30" x14ac:dyDescent="0.25">
      <c r="A540" s="2" t="s">
        <v>777</v>
      </c>
      <c r="B540" s="671" t="str">
        <f t="shared" si="11"/>
        <v>Remiami projektai, susiję su sumanių kaimų strategijomis (aktualu rodikliui L807)</v>
      </c>
      <c r="C540" s="670" t="str">
        <f>'10'!J79</f>
        <v>Ne</v>
      </c>
    </row>
    <row r="541" spans="1:3" ht="30" x14ac:dyDescent="0.25">
      <c r="A541" s="2" t="s">
        <v>778</v>
      </c>
      <c r="B541" s="671" t="str">
        <f t="shared" si="11"/>
        <v>Remiami projektai, gerinantys paslaugų prieinamumą ir infrastruktūrą (aktualu rodikliui L808)</v>
      </c>
      <c r="C541" s="670" t="str">
        <f>'10'!J80</f>
        <v>Ne</v>
      </c>
    </row>
    <row r="542" spans="1:3" ht="30" x14ac:dyDescent="0.25">
      <c r="A542" s="2" t="s">
        <v>779</v>
      </c>
      <c r="B542" s="671" t="str">
        <f t="shared" si="11"/>
        <v>Remiami socialinės įtraukties projektai (aktualu rodikliui L809)</v>
      </c>
      <c r="C542" s="670" t="str">
        <f>'10'!J81</f>
        <v>Ne</v>
      </c>
    </row>
    <row r="543" spans="1:3" x14ac:dyDescent="0.25">
      <c r="B543" s="647"/>
      <c r="C543" s="683"/>
    </row>
    <row r="544" spans="1:3" x14ac:dyDescent="0.25">
      <c r="A544" s="1"/>
      <c r="B544" s="362"/>
      <c r="C544" s="684" t="str">
        <f>'10'!K6</f>
        <v>8 priemonė</v>
      </c>
    </row>
    <row r="545" spans="1:3" ht="30" x14ac:dyDescent="0.25">
      <c r="A545" s="2" t="s">
        <v>188</v>
      </c>
      <c r="B545" s="509" t="str">
        <f>B468</f>
        <v>Priemonės pavadinimas</v>
      </c>
      <c r="C545" s="668" t="str">
        <f>'10'!K7</f>
        <v>Įtraukios infrastruktūros vystymas taikant sumanius sprendimus</v>
      </c>
    </row>
    <row r="546" spans="1:3" x14ac:dyDescent="0.25">
      <c r="A546" s="2" t="s">
        <v>189</v>
      </c>
      <c r="B546" s="669" t="str">
        <f t="shared" ref="B546:B609" si="12">B469</f>
        <v>Priemonės rūšis</v>
      </c>
      <c r="C546" s="668" t="str">
        <f>'10'!K8</f>
        <v>Viešųjų paslaugų prieinamumo didinimas (ne pelno)</v>
      </c>
    </row>
    <row r="547" spans="1:3" ht="30" x14ac:dyDescent="0.25">
      <c r="A547" s="2" t="s">
        <v>190</v>
      </c>
      <c r="B547" s="669" t="str">
        <f t="shared" si="12"/>
        <v>VVG teritorijos poreikių, kuriuos tenkina priemonė, skaičius</v>
      </c>
      <c r="C547" s="668">
        <f>'10'!K9</f>
        <v>3</v>
      </c>
    </row>
    <row r="548" spans="1:3" x14ac:dyDescent="0.25">
      <c r="A548" s="2" t="s">
        <v>191</v>
      </c>
      <c r="B548" s="669" t="str">
        <f t="shared" si="12"/>
        <v>BŽŪP tikslų, kuriuos įgyvendina priemonė, skaičius</v>
      </c>
      <c r="C548" s="668">
        <f>'10'!K10</f>
        <v>3</v>
      </c>
    </row>
    <row r="549" spans="1:3" ht="60" x14ac:dyDescent="0.25">
      <c r="A549" s="2" t="s">
        <v>192</v>
      </c>
      <c r="B549" s="669" t="str">
        <f t="shared" si="12"/>
        <v>Pagrindinis BŽŪP tikslas, kurį įgyvendina VPS priemonė</v>
      </c>
      <c r="C549" s="670" t="str">
        <f>'10'!K11</f>
        <v>SO8. Skatinti užimtumą, augimą, lyčių lygybę, įskaitant moterų dalyvavimą ūkininkavimo veikloje, socialinę įtrauktį ir vietos plėtrą kaimo vietovėse, įskaitant žiedinę bioekonomiką ir tvarią miškininkystę</v>
      </c>
    </row>
    <row r="550" spans="1:3" ht="30" x14ac:dyDescent="0.25">
      <c r="A550" s="2" t="s">
        <v>193</v>
      </c>
      <c r="B550" s="671" t="str">
        <f t="shared" si="12"/>
        <v>Ar priemonė prisideda prie 4 konkretaus BŽŪP tikslo? (tikslas nurodytas 5 lape)</v>
      </c>
      <c r="C550" s="670" t="str">
        <f>'10'!K12</f>
        <v>Taip</v>
      </c>
    </row>
    <row r="551" spans="1:3" ht="30" x14ac:dyDescent="0.25">
      <c r="A551" s="2" t="s">
        <v>194</v>
      </c>
      <c r="B551" s="671" t="str">
        <f t="shared" si="12"/>
        <v>Ar priemonė prisideda prie 5 konkretaus BŽŪP tikslo? (tikslas nurodytas 5 lape)</v>
      </c>
      <c r="C551" s="670" t="str">
        <f>'10'!K13</f>
        <v>Ne</v>
      </c>
    </row>
    <row r="552" spans="1:3" ht="30" x14ac:dyDescent="0.25">
      <c r="A552" s="2" t="s">
        <v>195</v>
      </c>
      <c r="B552" s="671" t="str">
        <f t="shared" si="12"/>
        <v>Ar priemonė prisideda prie 6 konkretaus BŽŪP tikslo? (tikslas nurodytas 5 lape)</v>
      </c>
      <c r="C552" s="670" t="str">
        <f>'10'!K14</f>
        <v>Ne</v>
      </c>
    </row>
    <row r="553" spans="1:3" ht="30" x14ac:dyDescent="0.25">
      <c r="A553" s="2" t="s">
        <v>196</v>
      </c>
      <c r="B553" s="671" t="str">
        <f t="shared" si="12"/>
        <v>Ar priemonė prisideda prie 9 konkretaus BŽŪP tikslo? (tikslas nurodytas 5 lape)</v>
      </c>
      <c r="C553" s="670" t="str">
        <f>'10'!K15</f>
        <v>Taip</v>
      </c>
    </row>
    <row r="554" spans="1:3" x14ac:dyDescent="0.25">
      <c r="A554" s="2" t="s">
        <v>94</v>
      </c>
      <c r="B554" s="673" t="str">
        <f t="shared" si="12"/>
        <v>A dalis. Priemonės intervencijos logika:</v>
      </c>
      <c r="C554" s="674"/>
    </row>
    <row r="555" spans="1:3" ht="165" x14ac:dyDescent="0.25">
      <c r="A555" s="2" t="s">
        <v>197</v>
      </c>
      <c r="B555" s="671" t="str">
        <f t="shared" si="12"/>
        <v>Priemonės tikslas, ryšys su pagrindiniu BŽŪP tikslu ir VVG teritorijos poreikiais (problemomis ir (arba) potencialu), ryšys su VPS tema (jei taikoma)</v>
      </c>
      <c r="C555" s="675" t="str">
        <f>'10'!K17</f>
        <v>Priemonės tikslas – įtraukios, gyventojų poreikius atliepiančios viešosios infrastruktūros kūrimas ar vystymas, taikant sumanius, tvarius sprendimus, pagerinančius  viešųjų paslaugų (socialinių, kultūros, švietimo, sveikatinimo, rekreacines, turizmo ar kt.) kokybę, prieinamumą.   Projektas  turi atliepti VPS temą "Geriausias gamtos ir kultūros išteklių panaudojimas gyventojų sveikatai stiprinti ir turizmui vystyti". Priemonė yra ne pelno ir prisideda prie kaimo vietovių plėtros, gyventojų  socialinės įtraukties didinimo ir atskirties mažinimo.</v>
      </c>
    </row>
    <row r="556" spans="1:3" ht="150" x14ac:dyDescent="0.25">
      <c r="A556" s="2" t="s">
        <v>198</v>
      </c>
      <c r="B556" s="669" t="str">
        <f t="shared" si="12"/>
        <v>Pokytis, kurio siekiama VPS priemone</v>
      </c>
      <c r="C556" s="675" t="str">
        <f>'10'!K18</f>
        <v>Pokytis: 1) padidintas viešųjų paslaugų prieinamumas ir galimybės teikti paslaugas; 2) padidėjęs skaitmeninių ir kitų technologijų naudojimas, svariau prisidedama prie klimato kaitos švelninimo ir prisitaikymo prie jos; 3) pagerėję įgūdžiai dirbti su duomenimis ir žiedinės bioekonomikos principais grįstais sprendimais, geresnis vietos išteklių valdymas; 4) padidėjusi kaimo gyventojų, ypač mažiau galimybių turinčių asmenų, įtrauktis ir  gyvenamosios vietos patrauklumas</v>
      </c>
    </row>
    <row r="557" spans="1:3" ht="120" x14ac:dyDescent="0.25">
      <c r="A557" s="2" t="s">
        <v>199</v>
      </c>
      <c r="B557" s="509" t="str">
        <f t="shared" si="12"/>
        <v>Kaip priemonė prisidės prie horizontalaus tikslo d įgyvendinimo? (pildoma, jei taikoma)</v>
      </c>
      <c r="C557" s="675" t="str">
        <f>'10'!K19</f>
        <v>Pareiškėjai bus skatinami pereiti prie tvarios energetikos, naudoti tvarius, draugiškus aplinkai ir žmogaus sveikatai palankius metodus bei klimato kaitą švelninančias priemones. 
Per papildomus projektų atrankos balus bus siekiama, kad įsigytos technologijos, įranga, medžiagos ar sukurtos paslaugos būtų palankūs aplinkai ir prisidėtų prie klimato kaitos švelninimo.</v>
      </c>
    </row>
    <row r="558" spans="1:3" ht="30" x14ac:dyDescent="0.25">
      <c r="A558" s="2" t="s">
        <v>200</v>
      </c>
      <c r="B558" s="509" t="str">
        <f t="shared" si="12"/>
        <v>Kaip priemonė prisidės prie horizontalaus tikslo e įgyvendinimo? (pildoma, jei taikoma)</v>
      </c>
      <c r="C558" s="675">
        <f>'10'!K20</f>
        <v>0</v>
      </c>
    </row>
    <row r="559" spans="1:3" ht="30" x14ac:dyDescent="0.25">
      <c r="A559" s="2" t="s">
        <v>201</v>
      </c>
      <c r="B559" s="509" t="str">
        <f t="shared" si="12"/>
        <v>Kaip priemonė prisidės prie horizontalaus tikslo f įgyvendinimo? (pildoma, jei taikoma)</v>
      </c>
      <c r="C559" s="675">
        <f>'10'!K21</f>
        <v>0</v>
      </c>
    </row>
    <row r="560" spans="1:3" ht="150" x14ac:dyDescent="0.25">
      <c r="A560" s="2" t="s">
        <v>202</v>
      </c>
      <c r="B560" s="509" t="str">
        <f t="shared" si="12"/>
        <v>Kaip priemonė prisidės prie horizontalaus tikslo i įgyvendinimo? (pildoma, jei taikoma)</v>
      </c>
      <c r="C560" s="675" t="str">
        <f>'10'!K22</f>
        <v>Pareiškėjai bus skatinami atliepti visuomenės poreikius, susijusius su maistu ir sveikata, įskaitant aukštos kokybės, saugius ir maistingus maisto produktus, pagamintus tvariu būdu, mažinti maisto atliekas, didinti gyvūnų gerovę ir kovoti su antimikrobiniu atsparumu (taikoma pagal projekto turinį ir vertinama tik ta visuomenės poreikio sritis, kuri yra tiesiogiai arba pagrįstai susijusi su konkrečiomis projekto veiklomis ir numatomu poveikiu).</v>
      </c>
    </row>
    <row r="561" spans="1:3" ht="30" x14ac:dyDescent="0.25">
      <c r="A561" s="2" t="s">
        <v>203</v>
      </c>
      <c r="B561" s="673" t="str">
        <f t="shared" si="12"/>
        <v>B dalis. Pareiškėjų ir projektų tinkamumo sąlygos, projektų atrankos principai:</v>
      </c>
      <c r="C561" s="674"/>
    </row>
    <row r="562" spans="1:3" ht="75" x14ac:dyDescent="0.25">
      <c r="A562" s="2" t="s">
        <v>204</v>
      </c>
      <c r="B562" s="509" t="str">
        <f t="shared" si="12"/>
        <v>Pagal priemonę remiamos veiklos</v>
      </c>
      <c r="C562" s="675" t="str">
        <f>'10'!K24</f>
        <v>Finansuojami projektai, skirti viešųjų  paslaugų (socialinių, sveikatingumo, sveikatos priežiūros, švietimo, kultūros, sporto ir kt.) įvairovės kaimo vietovėse didinimui, modernizavimui, prieinamumo didinimui.</v>
      </c>
    </row>
    <row r="563" spans="1:3" ht="45" x14ac:dyDescent="0.25">
      <c r="A563" s="2" t="s">
        <v>205</v>
      </c>
      <c r="B563" s="669" t="str">
        <f t="shared" si="12"/>
        <v>Tinkami pareiškėjai ir partneriai (jei taikomas reikalavimas projektus įgyvendinti su partneriais)</v>
      </c>
      <c r="C563" s="675" t="str">
        <f>'10'!K25</f>
        <v>Pareiškėjai ir partneriai: viešieji juridiniai asmenys, biudžetinės įstaigos veikiančios Alytaus r. VVG teritorijoje ne mažiau kaip 1 m.</v>
      </c>
    </row>
    <row r="564" spans="1:3" ht="45" x14ac:dyDescent="0.25">
      <c r="A564" s="2" t="s">
        <v>206</v>
      </c>
      <c r="B564" s="669" t="str">
        <f t="shared" si="12"/>
        <v>Priemonės tikslinė grupė (pildoma, jei nesutampa su tinkamais pareiškėjais ir (arba) partneriais)</v>
      </c>
      <c r="C564" s="675" t="str">
        <f>'10'!K26</f>
        <v>Tikslinė grupė Alytaus r. VVG teritorijos gyventojai ir turistai (lankytojai), sunkumus patiriančių, socialiai pažeidžiamų grupių atstovai</v>
      </c>
    </row>
    <row r="565" spans="1:3" ht="150" x14ac:dyDescent="0.25">
      <c r="A565" s="2" t="s">
        <v>725</v>
      </c>
      <c r="B565" s="509" t="str">
        <f t="shared" si="12"/>
        <v>Tinkamumo sąlygos pareiškėjams ir projektams</v>
      </c>
      <c r="C565" s="675" t="str">
        <f>'10'!K27</f>
        <v>1. Atliepia visuomenės poreikius, susijusius su maistu ir sveikata, įskaitant aukštos kokybės, saugius ir maistingus maisto produktus, pagamintus tvariu būdu, mažinti maisto atliekas, didinti gyvūnų gerovę, kovoti su antimikrobiniu atsparumu; 2.Prisideda prie klimato kaitos švelninimo, be kita ko, mažinant išmetamą šiltnamio efektą sukeliančių dujų kiekį ir didinant anglies dioksido sekvestraciją, taip pat plėtoti tvariąją energetiką;3.Diegiama inovacija (seniūnijos lygmeniu).</v>
      </c>
    </row>
    <row r="566" spans="1:3" ht="105" x14ac:dyDescent="0.25">
      <c r="A566" s="2" t="s">
        <v>726</v>
      </c>
      <c r="B566" s="671" t="str">
        <f t="shared" si="12"/>
        <v>Projektų atrankos principai</v>
      </c>
      <c r="C566" s="675" t="str">
        <f>'10'!K28</f>
        <v xml:space="preserve">Kriterijai: 
Pasirinktinai bent 2: 
1) platesnis modernių ir (arba)  skaitmeninių technologijų panaudojimas;
2)pasiekiamas didesnis galutinių naudos gavėjų, mažiau galimybių turinčių asmenų skaičius;
                                    </v>
      </c>
    </row>
    <row r="567" spans="1:3" x14ac:dyDescent="0.25">
      <c r="A567" s="2" t="s">
        <v>727</v>
      </c>
      <c r="B567" s="509" t="str">
        <f t="shared" si="12"/>
        <v>Planuojamų kvietimų teikti paraiškas skaičius</v>
      </c>
      <c r="C567" s="668">
        <f>'10'!K29</f>
        <v>2</v>
      </c>
    </row>
    <row r="568" spans="1:3" x14ac:dyDescent="0.25">
      <c r="A568" s="2" t="s">
        <v>728</v>
      </c>
      <c r="B568" s="649" t="str">
        <f t="shared" si="12"/>
        <v>C dalis. Paramos dydžiai:</v>
      </c>
      <c r="C568" s="674"/>
    </row>
    <row r="569" spans="1:3" x14ac:dyDescent="0.25">
      <c r="A569" s="2" t="s">
        <v>729</v>
      </c>
      <c r="B569" s="509" t="str">
        <f t="shared" si="12"/>
        <v>Didžiausia paramos suma vietos projektui, Eur</v>
      </c>
      <c r="C569" s="675">
        <f>'10'!K31</f>
        <v>100804</v>
      </c>
    </row>
    <row r="570" spans="1:3" x14ac:dyDescent="0.25">
      <c r="A570" s="2" t="s">
        <v>730</v>
      </c>
      <c r="B570" s="509" t="str">
        <f t="shared" si="12"/>
        <v xml:space="preserve">Paramos lyginamoji dalis, proc. </v>
      </c>
      <c r="C570" s="675" t="str">
        <f>'10'!K32</f>
        <v>iki 40 proc.</v>
      </c>
    </row>
    <row r="571" spans="1:3" x14ac:dyDescent="0.25">
      <c r="A571" s="2" t="s">
        <v>731</v>
      </c>
      <c r="B571" s="509" t="str">
        <f t="shared" si="12"/>
        <v>Planuojama paramos suma priemonei, Eur</v>
      </c>
      <c r="C571" s="676">
        <f>'10'!K33</f>
        <v>201608</v>
      </c>
    </row>
    <row r="572" spans="1:3" x14ac:dyDescent="0.25">
      <c r="A572" s="2" t="s">
        <v>732</v>
      </c>
      <c r="B572" s="509" t="str">
        <f t="shared" si="12"/>
        <v>Planuojama paremti projektų (rodiklis L700)</v>
      </c>
      <c r="C572" s="677">
        <f>'10'!K34</f>
        <v>2</v>
      </c>
    </row>
    <row r="573" spans="1:3" ht="60" x14ac:dyDescent="0.25">
      <c r="A573" s="2" t="s">
        <v>733</v>
      </c>
      <c r="B573" s="509" t="str">
        <f t="shared" si="12"/>
        <v>Paaiškinimas, kaip nustatyta rodiklio L700 reikšmė</v>
      </c>
      <c r="C573" s="675" t="str">
        <f>'10'!K35</f>
        <v>Projektų skaičius grindžiamas vietos gyventojų susidomėjimu (per gyventojų grupių diskusijas, darbo grupės susitikimus) bei turima praeitų laikotarpių patirtimi.</v>
      </c>
    </row>
    <row r="574" spans="1:3" ht="30" x14ac:dyDescent="0.25">
      <c r="A574" s="2" t="s">
        <v>734</v>
      </c>
      <c r="B574" s="649" t="str">
        <f t="shared" si="12"/>
        <v>D dalis. Priemonės indėlis į ES ir nacionalinių horizontaliųjų principų įgyvendinimą:</v>
      </c>
      <c r="C574" s="674"/>
    </row>
    <row r="575" spans="1:3" x14ac:dyDescent="0.25">
      <c r="A575" s="2" t="s">
        <v>735</v>
      </c>
      <c r="B575" s="678" t="str">
        <f t="shared" si="12"/>
        <v>Subregioninės vietovės principas:</v>
      </c>
      <c r="C575" s="674"/>
    </row>
    <row r="576" spans="1:3" ht="30" x14ac:dyDescent="0.25">
      <c r="A576" s="2" t="s">
        <v>736</v>
      </c>
      <c r="B576" s="509" t="str">
        <f t="shared" si="12"/>
        <v>Ar siekiama, kad pagal priemonę finansuojami projektai apimtų visas VVG teritorijos seniūnijas?</v>
      </c>
      <c r="C576" s="670" t="str">
        <f>'10'!K38</f>
        <v>Taip</v>
      </c>
    </row>
    <row r="577" spans="1:3" ht="90" x14ac:dyDescent="0.25">
      <c r="A577" s="2" t="s">
        <v>737</v>
      </c>
      <c r="B577" s="509" t="str">
        <f t="shared" si="12"/>
        <v>Pasirinkimo pagrindimas</v>
      </c>
      <c r="C577" s="675" t="str">
        <f>'10'!K39</f>
        <v>Siekiama platesnio investicijų ir veiklų panaudojimo, sisteminio pokyčio VVG teritorijoje, didesnio naudos gavėjų skaičiaus, didesnio paslaugų prieinamumo vietos gyventojams ir/ar turistams,  didesnio aplinkosauginio sąmoningumo, prisidėjimo prie klimato kaitos švelninimo ir prisitaikymo prie jos.</v>
      </c>
    </row>
    <row r="578" spans="1:3" x14ac:dyDescent="0.25">
      <c r="A578" s="2" t="s">
        <v>738</v>
      </c>
      <c r="B578" s="678" t="str">
        <f t="shared" si="12"/>
        <v>Partnerystės principas:</v>
      </c>
      <c r="C578" s="674"/>
    </row>
    <row r="579" spans="1:3" ht="30" x14ac:dyDescent="0.25">
      <c r="A579" s="2" t="s">
        <v>739</v>
      </c>
      <c r="B579" s="509" t="str">
        <f t="shared" si="12"/>
        <v>Ar siekiama, kad pagal priemonę finansuojami projektai būtų vykdomi su partneriais?</v>
      </c>
      <c r="C579" s="670" t="str">
        <f>'10'!K41</f>
        <v>Taip, privalomai</v>
      </c>
    </row>
    <row r="580" spans="1:3" ht="90" x14ac:dyDescent="0.25">
      <c r="A580" s="2" t="s">
        <v>740</v>
      </c>
      <c r="B580" s="509" t="str">
        <f t="shared" si="12"/>
        <v>Pasirinkimo pagrindimas</v>
      </c>
      <c r="C580" s="675" t="str">
        <f>'10'!K42</f>
        <v>Siekiama platesnio naujų veiklų pasiskirstymo, partnerystės ryšių tarp kaimų, sektorių ir veiklų; tinklaveikos, paslaugų prieinamumo,  aplinkosauginio sąmoningumo, prisidėjimo prie klimato kaitos švelninimo. Vienas iš atrankos kriterijų  „Projektas įgyvendinamas kartu su partneriais".</v>
      </c>
    </row>
    <row r="581" spans="1:3" x14ac:dyDescent="0.25">
      <c r="A581" s="2" t="s">
        <v>741</v>
      </c>
      <c r="B581" s="678" t="str">
        <f t="shared" si="12"/>
        <v>Inovacijų principas:</v>
      </c>
      <c r="C581" s="674"/>
    </row>
    <row r="582" spans="1:3" ht="30" x14ac:dyDescent="0.25">
      <c r="A582" s="2" t="s">
        <v>742</v>
      </c>
      <c r="B582" s="509" t="str">
        <f t="shared" si="12"/>
        <v>Ar siekiama, kad pagal priemonę finansuojami projektai būtų skirti inovacijoms vietos lygiu diegti?</v>
      </c>
      <c r="C582" s="670" t="str">
        <f>'10'!K44</f>
        <v>Taip, privalomai</v>
      </c>
    </row>
    <row r="583" spans="1:3" ht="75" x14ac:dyDescent="0.25">
      <c r="A583" s="2" t="s">
        <v>743</v>
      </c>
      <c r="B583" s="509" t="str">
        <f t="shared" si="12"/>
        <v>Pasirinkimo pagrindimas</v>
      </c>
      <c r="C583" s="675" t="str">
        <f>'10'!K45</f>
        <v>Siekiama, kad vietos išteklių pagrindu kuriamos, diegiamos įvairios inovacijos,  diegiami dalijimosi, žiedinės bioekonomikos principai ir pan. Inovacija bus vertinama (seniūnijos lygmeniu) pagal ŽUM
paruoštą inovacijų vertinimo metodiką.</v>
      </c>
    </row>
    <row r="584" spans="1:3" ht="30" x14ac:dyDescent="0.25">
      <c r="A584" s="2" t="s">
        <v>744</v>
      </c>
      <c r="B584" s="509" t="str">
        <f t="shared" si="12"/>
        <v>Planuojama paremti projektų, skirtų inovacijoms vietos lygiu diegti (rodiklis L710)</v>
      </c>
      <c r="C584" s="677">
        <f>'10'!K46</f>
        <v>2</v>
      </c>
    </row>
    <row r="585" spans="1:3" x14ac:dyDescent="0.25">
      <c r="A585" s="2" t="s">
        <v>745</v>
      </c>
      <c r="B585" s="678" t="str">
        <f t="shared" si="12"/>
        <v>Lyčių lygybė ir nediskriminavimas:</v>
      </c>
      <c r="C585" s="674"/>
    </row>
    <row r="586" spans="1:3" ht="30" x14ac:dyDescent="0.25">
      <c r="A586" s="2" t="s">
        <v>746</v>
      </c>
      <c r="B586" s="509" t="str">
        <f t="shared" si="12"/>
        <v>Ar pagal priemonę finansuojami projektai, skirti lyčių lygybei ir nediskriminavimui?</v>
      </c>
      <c r="C586" s="670" t="str">
        <f>'10'!K48</f>
        <v>Taip</v>
      </c>
    </row>
    <row r="587" spans="1:3" ht="90" x14ac:dyDescent="0.25">
      <c r="A587" s="2" t="s">
        <v>747</v>
      </c>
      <c r="B587" s="509" t="str">
        <f t="shared" si="12"/>
        <v>Pasirinkimo pagrindimas (jei taip, kaip bus užtikrinta)</v>
      </c>
      <c r="C587" s="675" t="str">
        <f>'10'!K49</f>
        <v xml:space="preserve"> Projektuose integruotas lyčių lygybės principas. Naudos gavėjams ir skirtingų tikslinių grupių atstovams bus suteiktos lygios teisės dalyvauti veiklose ir naudotis projektų rezultatais. Įvairioms socialinėms grupėms suteikta vienoda galimybė pasinaudoti parama pagal visus prioritetus</v>
      </c>
    </row>
    <row r="588" spans="1:3" x14ac:dyDescent="0.25">
      <c r="A588" s="2" t="s">
        <v>748</v>
      </c>
      <c r="B588" s="678" t="str">
        <f t="shared" si="12"/>
        <v>Jaunimas:</v>
      </c>
      <c r="C588" s="674"/>
    </row>
    <row r="589" spans="1:3" ht="30" x14ac:dyDescent="0.25">
      <c r="A589" s="2" t="s">
        <v>749</v>
      </c>
      <c r="B589" s="509" t="str">
        <f t="shared" si="12"/>
        <v>Ar pagal priemonę finansuojami projektai, skirti jaunimui?</v>
      </c>
      <c r="C589" s="670" t="str">
        <f>'10'!K51</f>
        <v>Ne</v>
      </c>
    </row>
    <row r="590" spans="1:3" x14ac:dyDescent="0.25">
      <c r="A590" s="2" t="s">
        <v>750</v>
      </c>
      <c r="B590" s="509" t="str">
        <f t="shared" si="12"/>
        <v>Pasirinkimo pagrindimas (jei taip, kaip bus užtikrinta)</v>
      </c>
      <c r="C590" s="675">
        <f>'10'!K52</f>
        <v>0</v>
      </c>
    </row>
    <row r="591" spans="1:3" x14ac:dyDescent="0.25">
      <c r="A591" s="2" t="s">
        <v>751</v>
      </c>
      <c r="B591" s="673" t="str">
        <f t="shared" si="12"/>
        <v>E dalis. Priemonės rezultato rodikliai:</v>
      </c>
      <c r="C591" s="674"/>
    </row>
    <row r="592" spans="1:3" x14ac:dyDescent="0.25">
      <c r="A592" s="2" t="s">
        <v>752</v>
      </c>
      <c r="B592" s="678" t="str">
        <f t="shared" si="12"/>
        <v>SP rezultato rodiklių taikymas priemonei:</v>
      </c>
      <c r="C592" s="674"/>
    </row>
    <row r="593" spans="1:3" x14ac:dyDescent="0.25">
      <c r="A593" s="2" t="s">
        <v>753</v>
      </c>
      <c r="B593" s="679" t="str">
        <f t="shared" si="12"/>
        <v>R.3</v>
      </c>
      <c r="C593" s="685" t="str">
        <f>'10'!K55</f>
        <v>Ne</v>
      </c>
    </row>
    <row r="594" spans="1:3" x14ac:dyDescent="0.25">
      <c r="A594" s="2" t="s">
        <v>754</v>
      </c>
      <c r="B594" s="679" t="str">
        <f t="shared" si="12"/>
        <v>R.37</v>
      </c>
      <c r="C594" s="685" t="str">
        <f>'10'!K56</f>
        <v>Ne</v>
      </c>
    </row>
    <row r="595" spans="1:3" x14ac:dyDescent="0.25">
      <c r="A595" s="2" t="s">
        <v>755</v>
      </c>
      <c r="B595" s="679" t="str">
        <f t="shared" si="12"/>
        <v>R.39</v>
      </c>
      <c r="C595" s="685" t="str">
        <f>'10'!K57</f>
        <v>Ne</v>
      </c>
    </row>
    <row r="596" spans="1:3" x14ac:dyDescent="0.25">
      <c r="A596" s="2" t="s">
        <v>756</v>
      </c>
      <c r="B596" s="679" t="str">
        <f t="shared" si="12"/>
        <v>R.41</v>
      </c>
      <c r="C596" s="685" t="str">
        <f>'10'!K58</f>
        <v>Taip</v>
      </c>
    </row>
    <row r="597" spans="1:3" x14ac:dyDescent="0.25">
      <c r="A597" s="2" t="s">
        <v>757</v>
      </c>
      <c r="B597" s="679" t="str">
        <f t="shared" si="12"/>
        <v>R.42</v>
      </c>
      <c r="C597" s="685" t="str">
        <f>'10'!K59</f>
        <v>Taip</v>
      </c>
    </row>
    <row r="598" spans="1:3" x14ac:dyDescent="0.25">
      <c r="A598" s="2" t="s">
        <v>758</v>
      </c>
      <c r="B598" s="678" t="str">
        <f t="shared" si="12"/>
        <v>VPS rodiklių taikymas priemonei:</v>
      </c>
      <c r="C598" s="686"/>
    </row>
    <row r="599" spans="1:3" x14ac:dyDescent="0.25">
      <c r="A599" s="2" t="s">
        <v>759</v>
      </c>
      <c r="B599" s="679" t="str">
        <f t="shared" si="12"/>
        <v>ALYT-P.1</v>
      </c>
      <c r="C599" s="685" t="str">
        <f>'10'!K61</f>
        <v>Ne</v>
      </c>
    </row>
    <row r="600" spans="1:3" x14ac:dyDescent="0.25">
      <c r="A600" s="2" t="s">
        <v>760</v>
      </c>
      <c r="B600" s="679" t="str">
        <f t="shared" si="12"/>
        <v>ALYT-P.2</v>
      </c>
      <c r="C600" s="685" t="str">
        <f>'10'!K62</f>
        <v>Ne</v>
      </c>
    </row>
    <row r="601" spans="1:3" x14ac:dyDescent="0.25">
      <c r="A601" s="2" t="s">
        <v>761</v>
      </c>
      <c r="B601" s="679" t="str">
        <f t="shared" si="12"/>
        <v>ALYT-P.3</v>
      </c>
      <c r="C601" s="685" t="str">
        <f>'10'!K63</f>
        <v>Ne</v>
      </c>
    </row>
    <row r="602" spans="1:3" x14ac:dyDescent="0.25">
      <c r="A602" s="2" t="s">
        <v>762</v>
      </c>
      <c r="B602" s="679" t="str">
        <f t="shared" si="12"/>
        <v>ALYT-P.4</v>
      </c>
      <c r="C602" s="685" t="str">
        <f>'10'!K64</f>
        <v>Ne</v>
      </c>
    </row>
    <row r="603" spans="1:3" x14ac:dyDescent="0.25">
      <c r="A603" s="2" t="s">
        <v>763</v>
      </c>
      <c r="B603" s="679" t="str">
        <f t="shared" si="12"/>
        <v>ALYT-P.5</v>
      </c>
      <c r="C603" s="685" t="str">
        <f>'10'!K65</f>
        <v>Ne</v>
      </c>
    </row>
    <row r="604" spans="1:3" x14ac:dyDescent="0.25">
      <c r="A604" s="2" t="s">
        <v>764</v>
      </c>
      <c r="B604" s="679" t="str">
        <f t="shared" si="12"/>
        <v>ALYT-P.6</v>
      </c>
      <c r="C604" s="685" t="str">
        <f>'10'!K66</f>
        <v>Ne</v>
      </c>
    </row>
    <row r="605" spans="1:3" x14ac:dyDescent="0.25">
      <c r="A605" s="2" t="s">
        <v>765</v>
      </c>
      <c r="B605" s="679" t="str">
        <f t="shared" si="12"/>
        <v>ALYT-P.7</v>
      </c>
      <c r="C605" s="685" t="str">
        <f>'10'!K67</f>
        <v>Ne</v>
      </c>
    </row>
    <row r="606" spans="1:3" x14ac:dyDescent="0.25">
      <c r="A606" s="2" t="s">
        <v>766</v>
      </c>
      <c r="B606" s="679" t="str">
        <f t="shared" si="12"/>
        <v>ALYT-P.8</v>
      </c>
      <c r="C606" s="685" t="str">
        <f>'10'!K68</f>
        <v>Ne</v>
      </c>
    </row>
    <row r="607" spans="1:3" x14ac:dyDescent="0.25">
      <c r="A607" s="2" t="s">
        <v>767</v>
      </c>
      <c r="B607" s="679" t="str">
        <f t="shared" si="12"/>
        <v>ALYT-P.9</v>
      </c>
      <c r="C607" s="685" t="str">
        <f>'10'!K69</f>
        <v>Ne</v>
      </c>
    </row>
    <row r="608" spans="1:3" x14ac:dyDescent="0.25">
      <c r="A608" s="2" t="s">
        <v>768</v>
      </c>
      <c r="B608" s="681" t="str">
        <f t="shared" si="12"/>
        <v>ALYT-P.10</v>
      </c>
      <c r="C608" s="687" t="str">
        <f>'10'!K70</f>
        <v>Ne</v>
      </c>
    </row>
    <row r="609" spans="1:3" x14ac:dyDescent="0.25">
      <c r="A609" s="2" t="s">
        <v>769</v>
      </c>
      <c r="B609" s="673" t="str">
        <f t="shared" si="12"/>
        <v>F dalis. Pagal priemonę remiamų projektų pobūdis:</v>
      </c>
      <c r="C609" s="674"/>
    </row>
    <row r="610" spans="1:3" x14ac:dyDescent="0.25">
      <c r="A610" s="2" t="s">
        <v>770</v>
      </c>
      <c r="B610" s="669" t="str">
        <f t="shared" ref="B610:B619" si="13">B533</f>
        <v>Remiami pelno projektai</v>
      </c>
      <c r="C610" s="670" t="str">
        <f>'10'!K72</f>
        <v>Ne</v>
      </c>
    </row>
    <row r="611" spans="1:3" ht="60" x14ac:dyDescent="0.25">
      <c r="A611" s="2" t="s">
        <v>771</v>
      </c>
      <c r="B611" s="671" t="str">
        <f t="shared" si="13"/>
        <v>Remiami projektai, susiję su žinių perdavimu, įskaitant konsultacijas, mokymą ir keitimąsi žiniomis apie tvarią, ekonominę, socialinę, aplinką ir klimatą tausojančią veiklą (aktualu rodikliui L801)</v>
      </c>
      <c r="C611" s="670" t="str">
        <f>'10'!K73</f>
        <v>Ne</v>
      </c>
    </row>
    <row r="612" spans="1:3" ht="75" x14ac:dyDescent="0.25">
      <c r="A612" s="2" t="s">
        <v>772</v>
      </c>
      <c r="B612" s="671" t="str">
        <f t="shared" si="13"/>
        <v>Remiami projektai, susiję su gamintojų organizacijomis, vietinėmis rinkomis, trumpomis tiekimo grandinėmis ir kokybės schemomis, įskaitant paramą investicijoms, rinkodaros veiklą ir kt. (aktualu rodikliui L802)</v>
      </c>
      <c r="C612" s="670" t="str">
        <f>'10'!K74</f>
        <v>Ne</v>
      </c>
    </row>
    <row r="613" spans="1:3" ht="45" x14ac:dyDescent="0.25">
      <c r="A613" s="2" t="s">
        <v>773</v>
      </c>
      <c r="B613" s="671" t="str">
        <f t="shared" si="13"/>
        <v>Remiami projektai, susiję su atsinaujinančios energijos gamybos pajėgumais, įskaitant biologinę (aktualu rodikliui L803)</v>
      </c>
      <c r="C613" s="670" t="str">
        <f>'10'!K75</f>
        <v>Ne</v>
      </c>
    </row>
    <row r="614" spans="1:3" ht="60" x14ac:dyDescent="0.25">
      <c r="A614" s="2" t="s">
        <v>774</v>
      </c>
      <c r="B614" s="671" t="str">
        <f t="shared" si="13"/>
        <v>Remiami projektai, prisidedantys prie aplinkos tvarumo, klimato kaitos švelninimo bei prisitaikymo prie jos tikslų įgyvendinimo kaimo vietovėse (aktualu rodikliui L804)</v>
      </c>
      <c r="C614" s="670" t="str">
        <f>'10'!K76</f>
        <v>Taip</v>
      </c>
    </row>
    <row r="615" spans="1:3" ht="30" x14ac:dyDescent="0.25">
      <c r="A615" s="2" t="s">
        <v>775</v>
      </c>
      <c r="B615" s="671" t="str">
        <f t="shared" si="13"/>
        <v>Remiami projektai, kurie kuria darbo vietas (aktualu rodikliui L805)</v>
      </c>
      <c r="C615" s="670" t="str">
        <f>'10'!K77</f>
        <v>Ne</v>
      </c>
    </row>
    <row r="616" spans="1:3" ht="30" x14ac:dyDescent="0.25">
      <c r="A616" s="2" t="s">
        <v>776</v>
      </c>
      <c r="B616" s="671" t="str">
        <f t="shared" si="13"/>
        <v>Remiami kaimo verslų, įskaitant bioekonomiką, projektai (aktualu rodikliui L 806)</v>
      </c>
      <c r="C616" s="670" t="str">
        <f>'10'!K78</f>
        <v>Ne</v>
      </c>
    </row>
    <row r="617" spans="1:3" ht="30" x14ac:dyDescent="0.25">
      <c r="A617" s="2" t="s">
        <v>777</v>
      </c>
      <c r="B617" s="671" t="str">
        <f t="shared" si="13"/>
        <v>Remiami projektai, susiję su sumanių kaimų strategijomis (aktualu rodikliui L807)</v>
      </c>
      <c r="C617" s="670" t="str">
        <f>'10'!K79</f>
        <v>Ne</v>
      </c>
    </row>
    <row r="618" spans="1:3" ht="30" x14ac:dyDescent="0.25">
      <c r="A618" s="2" t="s">
        <v>778</v>
      </c>
      <c r="B618" s="671" t="str">
        <f t="shared" si="13"/>
        <v>Remiami projektai, gerinantys paslaugų prieinamumą ir infrastruktūrą (aktualu rodikliui L808)</v>
      </c>
      <c r="C618" s="670" t="str">
        <f>'10'!K80</f>
        <v>Taip</v>
      </c>
    </row>
    <row r="619" spans="1:3" ht="30" x14ac:dyDescent="0.25">
      <c r="A619" s="2" t="s">
        <v>779</v>
      </c>
      <c r="B619" s="671" t="str">
        <f t="shared" si="13"/>
        <v>Remiami socialinės įtraukties projektai (aktualu rodikliui L809)</v>
      </c>
      <c r="C619" s="670" t="str">
        <f>'10'!K81</f>
        <v>Taip</v>
      </c>
    </row>
    <row r="620" spans="1:3" x14ac:dyDescent="0.25">
      <c r="B620" s="647"/>
      <c r="C620" s="683"/>
    </row>
    <row r="621" spans="1:3" x14ac:dyDescent="0.25">
      <c r="A621" s="1"/>
      <c r="B621" s="362"/>
      <c r="C621" s="684" t="str">
        <f>'10'!L6</f>
        <v>9 priemonė</v>
      </c>
    </row>
    <row r="622" spans="1:3" x14ac:dyDescent="0.25">
      <c r="A622" s="2" t="s">
        <v>188</v>
      </c>
      <c r="B622" s="509" t="str">
        <f>B545</f>
        <v>Priemonės pavadinimas</v>
      </c>
      <c r="C622" s="668">
        <f>'10'!L7</f>
        <v>0</v>
      </c>
    </row>
    <row r="623" spans="1:3" x14ac:dyDescent="0.25">
      <c r="A623" s="2" t="s">
        <v>189</v>
      </c>
      <c r="B623" s="669" t="str">
        <f t="shared" ref="B623:B686" si="14">B546</f>
        <v>Priemonės rūšis</v>
      </c>
      <c r="C623" s="668">
        <f>'10'!L8</f>
        <v>0</v>
      </c>
    </row>
    <row r="624" spans="1:3" ht="30" x14ac:dyDescent="0.25">
      <c r="A624" s="2" t="s">
        <v>190</v>
      </c>
      <c r="B624" s="669" t="str">
        <f t="shared" si="14"/>
        <v>VVG teritorijos poreikių, kuriuos tenkina priemonė, skaičius</v>
      </c>
      <c r="C624" s="668">
        <f>'10'!L9</f>
        <v>0</v>
      </c>
    </row>
    <row r="625" spans="1:3" x14ac:dyDescent="0.25">
      <c r="A625" s="2" t="s">
        <v>191</v>
      </c>
      <c r="B625" s="669" t="str">
        <f t="shared" si="14"/>
        <v>BŽŪP tikslų, kuriuos įgyvendina priemonė, skaičius</v>
      </c>
      <c r="C625" s="668">
        <f>'10'!L10</f>
        <v>0</v>
      </c>
    </row>
    <row r="626" spans="1:3" x14ac:dyDescent="0.25">
      <c r="A626" s="2" t="s">
        <v>192</v>
      </c>
      <c r="B626" s="669" t="str">
        <f t="shared" si="14"/>
        <v>Pagrindinis BŽŪP tikslas, kurį įgyvendina VPS priemonė</v>
      </c>
      <c r="C626" s="670" t="str">
        <f>'10'!L11</f>
        <v>Pasirinkite</v>
      </c>
    </row>
    <row r="627" spans="1:3" ht="30" x14ac:dyDescent="0.25">
      <c r="A627" s="2" t="s">
        <v>193</v>
      </c>
      <c r="B627" s="671" t="str">
        <f t="shared" si="14"/>
        <v>Ar priemonė prisideda prie 4 konkretaus BŽŪP tikslo? (tikslas nurodytas 5 lape)</v>
      </c>
      <c r="C627" s="670" t="str">
        <f>'10'!L12</f>
        <v>Ne</v>
      </c>
    </row>
    <row r="628" spans="1:3" ht="30" x14ac:dyDescent="0.25">
      <c r="A628" s="2" t="s">
        <v>194</v>
      </c>
      <c r="B628" s="671" t="str">
        <f t="shared" si="14"/>
        <v>Ar priemonė prisideda prie 5 konkretaus BŽŪP tikslo? (tikslas nurodytas 5 lape)</v>
      </c>
      <c r="C628" s="670" t="str">
        <f>'10'!L13</f>
        <v>Ne</v>
      </c>
    </row>
    <row r="629" spans="1:3" ht="30" x14ac:dyDescent="0.25">
      <c r="A629" s="2" t="s">
        <v>195</v>
      </c>
      <c r="B629" s="671" t="str">
        <f t="shared" si="14"/>
        <v>Ar priemonė prisideda prie 6 konkretaus BŽŪP tikslo? (tikslas nurodytas 5 lape)</v>
      </c>
      <c r="C629" s="670" t="str">
        <f>'10'!L14</f>
        <v>Ne</v>
      </c>
    </row>
    <row r="630" spans="1:3" ht="30" x14ac:dyDescent="0.25">
      <c r="A630" s="2" t="s">
        <v>196</v>
      </c>
      <c r="B630" s="671" t="str">
        <f t="shared" si="14"/>
        <v>Ar priemonė prisideda prie 9 konkretaus BŽŪP tikslo? (tikslas nurodytas 5 lape)</v>
      </c>
      <c r="C630" s="670" t="str">
        <f>'10'!L15</f>
        <v>Ne</v>
      </c>
    </row>
    <row r="631" spans="1:3" x14ac:dyDescent="0.25">
      <c r="A631" s="2" t="s">
        <v>94</v>
      </c>
      <c r="B631" s="673" t="str">
        <f t="shared" si="14"/>
        <v>A dalis. Priemonės intervencijos logika:</v>
      </c>
      <c r="C631" s="674"/>
    </row>
    <row r="632" spans="1:3" ht="45" x14ac:dyDescent="0.25">
      <c r="A632" s="2" t="s">
        <v>197</v>
      </c>
      <c r="B632" s="671" t="str">
        <f t="shared" si="14"/>
        <v>Priemonės tikslas, ryšys su pagrindiniu BŽŪP tikslu ir VVG teritorijos poreikiais (problemomis ir (arba) potencialu), ryšys su VPS tema (jei taikoma)</v>
      </c>
      <c r="C632" s="675">
        <f>'10'!L17</f>
        <v>0</v>
      </c>
    </row>
    <row r="633" spans="1:3" x14ac:dyDescent="0.25">
      <c r="A633" s="2" t="s">
        <v>198</v>
      </c>
      <c r="B633" s="669" t="str">
        <f t="shared" si="14"/>
        <v>Pokytis, kurio siekiama VPS priemone</v>
      </c>
      <c r="C633" s="675">
        <f>'10'!L18</f>
        <v>0</v>
      </c>
    </row>
    <row r="634" spans="1:3" ht="30" x14ac:dyDescent="0.25">
      <c r="A634" s="2" t="s">
        <v>199</v>
      </c>
      <c r="B634" s="509" t="str">
        <f t="shared" si="14"/>
        <v>Kaip priemonė prisidės prie horizontalaus tikslo d įgyvendinimo? (pildoma, jei taikoma)</v>
      </c>
      <c r="C634" s="675">
        <f>'10'!L19</f>
        <v>0</v>
      </c>
    </row>
    <row r="635" spans="1:3" ht="30" x14ac:dyDescent="0.25">
      <c r="A635" s="2" t="s">
        <v>200</v>
      </c>
      <c r="B635" s="509" t="str">
        <f t="shared" si="14"/>
        <v>Kaip priemonė prisidės prie horizontalaus tikslo e įgyvendinimo? (pildoma, jei taikoma)</v>
      </c>
      <c r="C635" s="675">
        <f>'10'!L20</f>
        <v>0</v>
      </c>
    </row>
    <row r="636" spans="1:3" ht="30" x14ac:dyDescent="0.25">
      <c r="A636" s="2" t="s">
        <v>201</v>
      </c>
      <c r="B636" s="509" t="str">
        <f t="shared" si="14"/>
        <v>Kaip priemonė prisidės prie horizontalaus tikslo f įgyvendinimo? (pildoma, jei taikoma)</v>
      </c>
      <c r="C636" s="675">
        <f>'10'!L21</f>
        <v>0</v>
      </c>
    </row>
    <row r="637" spans="1:3" ht="30" x14ac:dyDescent="0.25">
      <c r="A637" s="2" t="s">
        <v>202</v>
      </c>
      <c r="B637" s="509" t="str">
        <f t="shared" si="14"/>
        <v>Kaip priemonė prisidės prie horizontalaus tikslo i įgyvendinimo? (pildoma, jei taikoma)</v>
      </c>
      <c r="C637" s="675">
        <f>'10'!L22</f>
        <v>0</v>
      </c>
    </row>
    <row r="638" spans="1:3" ht="30" x14ac:dyDescent="0.25">
      <c r="A638" s="2" t="s">
        <v>203</v>
      </c>
      <c r="B638" s="673" t="str">
        <f t="shared" si="14"/>
        <v>B dalis. Pareiškėjų ir projektų tinkamumo sąlygos, projektų atrankos principai:</v>
      </c>
      <c r="C638" s="674"/>
    </row>
    <row r="639" spans="1:3" x14ac:dyDescent="0.25">
      <c r="A639" s="2" t="s">
        <v>204</v>
      </c>
      <c r="B639" s="509" t="str">
        <f t="shared" si="14"/>
        <v>Pagal priemonę remiamos veiklos</v>
      </c>
      <c r="C639" s="675">
        <f>'10'!L24</f>
        <v>0</v>
      </c>
    </row>
    <row r="640" spans="1:3" ht="30" x14ac:dyDescent="0.25">
      <c r="A640" s="2" t="s">
        <v>205</v>
      </c>
      <c r="B640" s="669" t="str">
        <f t="shared" si="14"/>
        <v>Tinkami pareiškėjai ir partneriai (jei taikomas reikalavimas projektus įgyvendinti su partneriais)</v>
      </c>
      <c r="C640" s="675">
        <f>'10'!L25</f>
        <v>0</v>
      </c>
    </row>
    <row r="641" spans="1:3" ht="30" x14ac:dyDescent="0.25">
      <c r="A641" s="2" t="s">
        <v>206</v>
      </c>
      <c r="B641" s="669" t="str">
        <f t="shared" si="14"/>
        <v>Priemonės tikslinė grupė (pildoma, jei nesutampa su tinkamais pareiškėjais ir (arba) partneriais)</v>
      </c>
      <c r="C641" s="675">
        <f>'10'!L26</f>
        <v>0</v>
      </c>
    </row>
    <row r="642" spans="1:3" x14ac:dyDescent="0.25">
      <c r="A642" s="2" t="s">
        <v>725</v>
      </c>
      <c r="B642" s="509" t="str">
        <f t="shared" si="14"/>
        <v>Tinkamumo sąlygos pareiškėjams ir projektams</v>
      </c>
      <c r="C642" s="675">
        <f>'10'!L27</f>
        <v>0</v>
      </c>
    </row>
    <row r="643" spans="1:3" x14ac:dyDescent="0.25">
      <c r="A643" s="2" t="s">
        <v>726</v>
      </c>
      <c r="B643" s="671" t="str">
        <f t="shared" si="14"/>
        <v>Projektų atrankos principai</v>
      </c>
      <c r="C643" s="675">
        <f>'10'!L28</f>
        <v>0</v>
      </c>
    </row>
    <row r="644" spans="1:3" x14ac:dyDescent="0.25">
      <c r="A644" s="2" t="s">
        <v>727</v>
      </c>
      <c r="B644" s="509" t="str">
        <f t="shared" si="14"/>
        <v>Planuojamų kvietimų teikti paraiškas skaičius</v>
      </c>
      <c r="C644" s="668">
        <f>'10'!L29</f>
        <v>0</v>
      </c>
    </row>
    <row r="645" spans="1:3" x14ac:dyDescent="0.25">
      <c r="A645" s="2" t="s">
        <v>728</v>
      </c>
      <c r="B645" s="649" t="str">
        <f t="shared" si="14"/>
        <v>C dalis. Paramos dydžiai:</v>
      </c>
      <c r="C645" s="674"/>
    </row>
    <row r="646" spans="1:3" x14ac:dyDescent="0.25">
      <c r="A646" s="2" t="s">
        <v>729</v>
      </c>
      <c r="B646" s="509" t="str">
        <f t="shared" si="14"/>
        <v>Didžiausia paramos suma vietos projektui, Eur</v>
      </c>
      <c r="C646" s="675">
        <f>'10'!L31</f>
        <v>0</v>
      </c>
    </row>
    <row r="647" spans="1:3" x14ac:dyDescent="0.25">
      <c r="A647" s="2" t="s">
        <v>730</v>
      </c>
      <c r="B647" s="509" t="str">
        <f t="shared" si="14"/>
        <v xml:space="preserve">Paramos lyginamoji dalis, proc. </v>
      </c>
      <c r="C647" s="675">
        <f>'10'!L32</f>
        <v>0</v>
      </c>
    </row>
    <row r="648" spans="1:3" x14ac:dyDescent="0.25">
      <c r="A648" s="2" t="s">
        <v>731</v>
      </c>
      <c r="B648" s="509" t="str">
        <f t="shared" si="14"/>
        <v>Planuojama paramos suma priemonei, Eur</v>
      </c>
      <c r="C648" s="676">
        <f>'10'!L33</f>
        <v>0</v>
      </c>
    </row>
    <row r="649" spans="1:3" x14ac:dyDescent="0.25">
      <c r="A649" s="2" t="s">
        <v>732</v>
      </c>
      <c r="B649" s="509" t="str">
        <f t="shared" si="14"/>
        <v>Planuojama paremti projektų (rodiklis L700)</v>
      </c>
      <c r="C649" s="677">
        <f>'10'!L34</f>
        <v>0</v>
      </c>
    </row>
    <row r="650" spans="1:3" x14ac:dyDescent="0.25">
      <c r="A650" s="2" t="s">
        <v>733</v>
      </c>
      <c r="B650" s="509" t="str">
        <f t="shared" si="14"/>
        <v>Paaiškinimas, kaip nustatyta rodiklio L700 reikšmė</v>
      </c>
      <c r="C650" s="675">
        <f>'10'!L35</f>
        <v>0</v>
      </c>
    </row>
    <row r="651" spans="1:3" ht="30" x14ac:dyDescent="0.25">
      <c r="A651" s="2" t="s">
        <v>734</v>
      </c>
      <c r="B651" s="649" t="str">
        <f t="shared" si="14"/>
        <v>D dalis. Priemonės indėlis į ES ir nacionalinių horizontaliųjų principų įgyvendinimą:</v>
      </c>
      <c r="C651" s="674"/>
    </row>
    <row r="652" spans="1:3" x14ac:dyDescent="0.25">
      <c r="A652" s="2" t="s">
        <v>735</v>
      </c>
      <c r="B652" s="678" t="str">
        <f t="shared" si="14"/>
        <v>Subregioninės vietovės principas:</v>
      </c>
      <c r="C652" s="674"/>
    </row>
    <row r="653" spans="1:3" ht="30" x14ac:dyDescent="0.25">
      <c r="A653" s="2" t="s">
        <v>736</v>
      </c>
      <c r="B653" s="509" t="str">
        <f t="shared" si="14"/>
        <v>Ar siekiama, kad pagal priemonę finansuojami projektai apimtų visas VVG teritorijos seniūnijas?</v>
      </c>
      <c r="C653" s="670" t="str">
        <f>'10'!L38</f>
        <v>Ne</v>
      </c>
    </row>
    <row r="654" spans="1:3" x14ac:dyDescent="0.25">
      <c r="A654" s="2" t="s">
        <v>737</v>
      </c>
      <c r="B654" s="509" t="str">
        <f t="shared" si="14"/>
        <v>Pasirinkimo pagrindimas</v>
      </c>
      <c r="C654" s="675">
        <f>'10'!L39</f>
        <v>0</v>
      </c>
    </row>
    <row r="655" spans="1:3" x14ac:dyDescent="0.25">
      <c r="A655" s="2" t="s">
        <v>738</v>
      </c>
      <c r="B655" s="678" t="str">
        <f t="shared" si="14"/>
        <v>Partnerystės principas:</v>
      </c>
      <c r="C655" s="674"/>
    </row>
    <row r="656" spans="1:3" ht="30" x14ac:dyDescent="0.25">
      <c r="A656" s="2" t="s">
        <v>739</v>
      </c>
      <c r="B656" s="509" t="str">
        <f t="shared" si="14"/>
        <v>Ar siekiama, kad pagal priemonę finansuojami projektai būtų vykdomi su partneriais?</v>
      </c>
      <c r="C656" s="670" t="str">
        <f>'10'!L41</f>
        <v>Ne</v>
      </c>
    </row>
    <row r="657" spans="1:3" x14ac:dyDescent="0.25">
      <c r="A657" s="2" t="s">
        <v>740</v>
      </c>
      <c r="B657" s="509" t="str">
        <f t="shared" si="14"/>
        <v>Pasirinkimo pagrindimas</v>
      </c>
      <c r="C657" s="675">
        <f>'10'!L42</f>
        <v>0</v>
      </c>
    </row>
    <row r="658" spans="1:3" x14ac:dyDescent="0.25">
      <c r="A658" s="2" t="s">
        <v>741</v>
      </c>
      <c r="B658" s="678" t="str">
        <f t="shared" si="14"/>
        <v>Inovacijų principas:</v>
      </c>
      <c r="C658" s="674"/>
    </row>
    <row r="659" spans="1:3" ht="30" x14ac:dyDescent="0.25">
      <c r="A659" s="2" t="s">
        <v>742</v>
      </c>
      <c r="B659" s="509" t="str">
        <f t="shared" si="14"/>
        <v>Ar siekiama, kad pagal priemonę finansuojami projektai būtų skirti inovacijoms vietos lygiu diegti?</v>
      </c>
      <c r="C659" s="670" t="str">
        <f>'10'!L44</f>
        <v>Ne</v>
      </c>
    </row>
    <row r="660" spans="1:3" x14ac:dyDescent="0.25">
      <c r="A660" s="2" t="s">
        <v>743</v>
      </c>
      <c r="B660" s="509" t="str">
        <f t="shared" si="14"/>
        <v>Pasirinkimo pagrindimas</v>
      </c>
      <c r="C660" s="675">
        <f>'10'!L45</f>
        <v>0</v>
      </c>
    </row>
    <row r="661" spans="1:3" ht="30" x14ac:dyDescent="0.25">
      <c r="A661" s="2" t="s">
        <v>744</v>
      </c>
      <c r="B661" s="509" t="str">
        <f t="shared" si="14"/>
        <v>Planuojama paremti projektų, skirtų inovacijoms vietos lygiu diegti (rodiklis L710)</v>
      </c>
      <c r="C661" s="677">
        <f>'10'!L46</f>
        <v>0</v>
      </c>
    </row>
    <row r="662" spans="1:3" x14ac:dyDescent="0.25">
      <c r="A662" s="2" t="s">
        <v>745</v>
      </c>
      <c r="B662" s="678" t="str">
        <f t="shared" si="14"/>
        <v>Lyčių lygybė ir nediskriminavimas:</v>
      </c>
      <c r="C662" s="674"/>
    </row>
    <row r="663" spans="1:3" ht="30" x14ac:dyDescent="0.25">
      <c r="A663" s="2" t="s">
        <v>746</v>
      </c>
      <c r="B663" s="509" t="str">
        <f t="shared" si="14"/>
        <v>Ar pagal priemonę finansuojami projektai, skirti lyčių lygybei ir nediskriminavimui?</v>
      </c>
      <c r="C663" s="670" t="str">
        <f>'10'!L48</f>
        <v>Taip</v>
      </c>
    </row>
    <row r="664" spans="1:3" x14ac:dyDescent="0.25">
      <c r="A664" s="2" t="s">
        <v>747</v>
      </c>
      <c r="B664" s="509" t="str">
        <f t="shared" si="14"/>
        <v>Pasirinkimo pagrindimas (jei taip, kaip bus užtikrinta)</v>
      </c>
      <c r="C664" s="675">
        <f>'10'!L49</f>
        <v>0</v>
      </c>
    </row>
    <row r="665" spans="1:3" x14ac:dyDescent="0.25">
      <c r="A665" s="2" t="s">
        <v>748</v>
      </c>
      <c r="B665" s="678" t="str">
        <f t="shared" si="14"/>
        <v>Jaunimas:</v>
      </c>
      <c r="C665" s="674"/>
    </row>
    <row r="666" spans="1:3" ht="30" x14ac:dyDescent="0.25">
      <c r="A666" s="2" t="s">
        <v>749</v>
      </c>
      <c r="B666" s="509" t="str">
        <f t="shared" si="14"/>
        <v>Ar pagal priemonę finansuojami projektai, skirti jaunimui?</v>
      </c>
      <c r="C666" s="670" t="str">
        <f>'10'!L51</f>
        <v>Ne</v>
      </c>
    </row>
    <row r="667" spans="1:3" x14ac:dyDescent="0.25">
      <c r="A667" s="2" t="s">
        <v>750</v>
      </c>
      <c r="B667" s="509" t="str">
        <f t="shared" si="14"/>
        <v>Pasirinkimo pagrindimas (jei taip, kaip bus užtikrinta)</v>
      </c>
      <c r="C667" s="675">
        <f>'10'!L52</f>
        <v>0</v>
      </c>
    </row>
    <row r="668" spans="1:3" x14ac:dyDescent="0.25">
      <c r="A668" s="2" t="s">
        <v>751</v>
      </c>
      <c r="B668" s="673" t="str">
        <f t="shared" si="14"/>
        <v>E dalis. Priemonės rezultato rodikliai:</v>
      </c>
      <c r="C668" s="674"/>
    </row>
    <row r="669" spans="1:3" x14ac:dyDescent="0.25">
      <c r="A669" s="2" t="s">
        <v>752</v>
      </c>
      <c r="B669" s="678" t="str">
        <f t="shared" si="14"/>
        <v>SP rezultato rodiklių taikymas priemonei:</v>
      </c>
      <c r="C669" s="674"/>
    </row>
    <row r="670" spans="1:3" x14ac:dyDescent="0.25">
      <c r="A670" s="2" t="s">
        <v>753</v>
      </c>
      <c r="B670" s="679" t="str">
        <f t="shared" si="14"/>
        <v>R.3</v>
      </c>
      <c r="C670" s="685" t="str">
        <f>'10'!L55</f>
        <v>Ne</v>
      </c>
    </row>
    <row r="671" spans="1:3" x14ac:dyDescent="0.25">
      <c r="A671" s="2" t="s">
        <v>754</v>
      </c>
      <c r="B671" s="679" t="str">
        <f t="shared" si="14"/>
        <v>R.37</v>
      </c>
      <c r="C671" s="685" t="str">
        <f>'10'!L56</f>
        <v>Ne</v>
      </c>
    </row>
    <row r="672" spans="1:3" x14ac:dyDescent="0.25">
      <c r="A672" s="2" t="s">
        <v>755</v>
      </c>
      <c r="B672" s="679" t="str">
        <f t="shared" si="14"/>
        <v>R.39</v>
      </c>
      <c r="C672" s="685" t="str">
        <f>'10'!L57</f>
        <v>Ne</v>
      </c>
    </row>
    <row r="673" spans="1:3" x14ac:dyDescent="0.25">
      <c r="A673" s="2" t="s">
        <v>756</v>
      </c>
      <c r="B673" s="679" t="str">
        <f t="shared" si="14"/>
        <v>R.41</v>
      </c>
      <c r="C673" s="685" t="str">
        <f>'10'!L58</f>
        <v>Ne</v>
      </c>
    </row>
    <row r="674" spans="1:3" x14ac:dyDescent="0.25">
      <c r="A674" s="2" t="s">
        <v>757</v>
      </c>
      <c r="B674" s="679" t="str">
        <f t="shared" si="14"/>
        <v>R.42</v>
      </c>
      <c r="C674" s="685" t="str">
        <f>'10'!L59</f>
        <v>Ne</v>
      </c>
    </row>
    <row r="675" spans="1:3" x14ac:dyDescent="0.25">
      <c r="A675" s="2" t="s">
        <v>758</v>
      </c>
      <c r="B675" s="678" t="str">
        <f t="shared" si="14"/>
        <v>VPS rodiklių taikymas priemonei:</v>
      </c>
      <c r="C675" s="686"/>
    </row>
    <row r="676" spans="1:3" x14ac:dyDescent="0.25">
      <c r="A676" s="2" t="s">
        <v>759</v>
      </c>
      <c r="B676" s="679" t="str">
        <f t="shared" si="14"/>
        <v>ALYT-P.1</v>
      </c>
      <c r="C676" s="685" t="str">
        <f>'10'!L61</f>
        <v>Ne</v>
      </c>
    </row>
    <row r="677" spans="1:3" x14ac:dyDescent="0.25">
      <c r="A677" s="2" t="s">
        <v>760</v>
      </c>
      <c r="B677" s="679" t="str">
        <f t="shared" si="14"/>
        <v>ALYT-P.2</v>
      </c>
      <c r="C677" s="685" t="str">
        <f>'10'!L62</f>
        <v>Ne</v>
      </c>
    </row>
    <row r="678" spans="1:3" x14ac:dyDescent="0.25">
      <c r="A678" s="2" t="s">
        <v>761</v>
      </c>
      <c r="B678" s="679" t="str">
        <f t="shared" si="14"/>
        <v>ALYT-P.3</v>
      </c>
      <c r="C678" s="685" t="str">
        <f>'10'!L63</f>
        <v>Ne</v>
      </c>
    </row>
    <row r="679" spans="1:3" x14ac:dyDescent="0.25">
      <c r="A679" s="2" t="s">
        <v>762</v>
      </c>
      <c r="B679" s="679" t="str">
        <f t="shared" si="14"/>
        <v>ALYT-P.4</v>
      </c>
      <c r="C679" s="685" t="str">
        <f>'10'!L64</f>
        <v>Ne</v>
      </c>
    </row>
    <row r="680" spans="1:3" x14ac:dyDescent="0.25">
      <c r="A680" s="2" t="s">
        <v>763</v>
      </c>
      <c r="B680" s="679" t="str">
        <f t="shared" si="14"/>
        <v>ALYT-P.5</v>
      </c>
      <c r="C680" s="685" t="str">
        <f>'10'!L65</f>
        <v>Ne</v>
      </c>
    </row>
    <row r="681" spans="1:3" x14ac:dyDescent="0.25">
      <c r="A681" s="2" t="s">
        <v>764</v>
      </c>
      <c r="B681" s="679" t="str">
        <f t="shared" si="14"/>
        <v>ALYT-P.6</v>
      </c>
      <c r="C681" s="685" t="str">
        <f>'10'!L66</f>
        <v>Ne</v>
      </c>
    </row>
    <row r="682" spans="1:3" x14ac:dyDescent="0.25">
      <c r="A682" s="2" t="s">
        <v>765</v>
      </c>
      <c r="B682" s="679" t="str">
        <f t="shared" si="14"/>
        <v>ALYT-P.7</v>
      </c>
      <c r="C682" s="685" t="str">
        <f>'10'!L67</f>
        <v>Ne</v>
      </c>
    </row>
    <row r="683" spans="1:3" x14ac:dyDescent="0.25">
      <c r="A683" s="2" t="s">
        <v>766</v>
      </c>
      <c r="B683" s="679" t="str">
        <f t="shared" si="14"/>
        <v>ALYT-P.8</v>
      </c>
      <c r="C683" s="685" t="str">
        <f>'10'!L68</f>
        <v>Ne</v>
      </c>
    </row>
    <row r="684" spans="1:3" x14ac:dyDescent="0.25">
      <c r="A684" s="2" t="s">
        <v>767</v>
      </c>
      <c r="B684" s="679" t="str">
        <f t="shared" si="14"/>
        <v>ALYT-P.9</v>
      </c>
      <c r="C684" s="685" t="str">
        <f>'10'!L69</f>
        <v>Ne</v>
      </c>
    </row>
    <row r="685" spans="1:3" x14ac:dyDescent="0.25">
      <c r="A685" s="2" t="s">
        <v>768</v>
      </c>
      <c r="B685" s="681" t="str">
        <f t="shared" si="14"/>
        <v>ALYT-P.10</v>
      </c>
      <c r="C685" s="687" t="str">
        <f>'10'!L70</f>
        <v>Ne</v>
      </c>
    </row>
    <row r="686" spans="1:3" x14ac:dyDescent="0.25">
      <c r="A686" s="2" t="s">
        <v>769</v>
      </c>
      <c r="B686" s="673" t="str">
        <f t="shared" si="14"/>
        <v>F dalis. Pagal priemonę remiamų projektų pobūdis:</v>
      </c>
      <c r="C686" s="674"/>
    </row>
    <row r="687" spans="1:3" x14ac:dyDescent="0.25">
      <c r="A687" s="2" t="s">
        <v>770</v>
      </c>
      <c r="B687" s="669" t="str">
        <f t="shared" ref="B687:B696" si="15">B610</f>
        <v>Remiami pelno projektai</v>
      </c>
      <c r="C687" s="670" t="str">
        <f>'10'!L72</f>
        <v>Ne</v>
      </c>
    </row>
    <row r="688" spans="1:3" ht="60" x14ac:dyDescent="0.25">
      <c r="A688" s="2" t="s">
        <v>771</v>
      </c>
      <c r="B688" s="671" t="str">
        <f t="shared" si="15"/>
        <v>Remiami projektai, susiję su žinių perdavimu, įskaitant konsultacijas, mokymą ir keitimąsi žiniomis apie tvarią, ekonominę, socialinę, aplinką ir klimatą tausojančią veiklą (aktualu rodikliui L801)</v>
      </c>
      <c r="C688" s="670" t="str">
        <f>'10'!L73</f>
        <v>Ne</v>
      </c>
    </row>
    <row r="689" spans="1:3" ht="75" x14ac:dyDescent="0.25">
      <c r="A689" s="2" t="s">
        <v>772</v>
      </c>
      <c r="B689" s="671" t="str">
        <f t="shared" si="15"/>
        <v>Remiami projektai, susiję su gamintojų organizacijomis, vietinėmis rinkomis, trumpomis tiekimo grandinėmis ir kokybės schemomis, įskaitant paramą investicijoms, rinkodaros veiklą ir kt. (aktualu rodikliui L802)</v>
      </c>
      <c r="C689" s="670" t="str">
        <f>'10'!L74</f>
        <v>Ne</v>
      </c>
    </row>
    <row r="690" spans="1:3" ht="45" x14ac:dyDescent="0.25">
      <c r="A690" s="2" t="s">
        <v>773</v>
      </c>
      <c r="B690" s="671" t="str">
        <f t="shared" si="15"/>
        <v>Remiami projektai, susiję su atsinaujinančios energijos gamybos pajėgumais, įskaitant biologinę (aktualu rodikliui L803)</v>
      </c>
      <c r="C690" s="670" t="str">
        <f>'10'!L75</f>
        <v>Ne</v>
      </c>
    </row>
    <row r="691" spans="1:3" ht="60" x14ac:dyDescent="0.25">
      <c r="A691" s="2" t="s">
        <v>774</v>
      </c>
      <c r="B691" s="671" t="str">
        <f t="shared" si="15"/>
        <v>Remiami projektai, prisidedantys prie aplinkos tvarumo, klimato kaitos švelninimo bei prisitaikymo prie jos tikslų įgyvendinimo kaimo vietovėse (aktualu rodikliui L804)</v>
      </c>
      <c r="C691" s="670" t="str">
        <f>'10'!L76</f>
        <v>Ne</v>
      </c>
    </row>
    <row r="692" spans="1:3" ht="30" x14ac:dyDescent="0.25">
      <c r="A692" s="2" t="s">
        <v>775</v>
      </c>
      <c r="B692" s="671" t="str">
        <f t="shared" si="15"/>
        <v>Remiami projektai, kurie kuria darbo vietas (aktualu rodikliui L805)</v>
      </c>
      <c r="C692" s="670" t="str">
        <f>'10'!L77</f>
        <v>Ne</v>
      </c>
    </row>
    <row r="693" spans="1:3" ht="30" x14ac:dyDescent="0.25">
      <c r="A693" s="2" t="s">
        <v>776</v>
      </c>
      <c r="B693" s="671" t="str">
        <f t="shared" si="15"/>
        <v>Remiami kaimo verslų, įskaitant bioekonomiką, projektai (aktualu rodikliui L 806)</v>
      </c>
      <c r="C693" s="670" t="str">
        <f>'10'!L78</f>
        <v>Ne</v>
      </c>
    </row>
    <row r="694" spans="1:3" ht="30" x14ac:dyDescent="0.25">
      <c r="A694" s="2" t="s">
        <v>777</v>
      </c>
      <c r="B694" s="671" t="str">
        <f t="shared" si="15"/>
        <v>Remiami projektai, susiję su sumanių kaimų strategijomis (aktualu rodikliui L807)</v>
      </c>
      <c r="C694" s="670" t="str">
        <f>'10'!L79</f>
        <v>Ne</v>
      </c>
    </row>
    <row r="695" spans="1:3" ht="30" x14ac:dyDescent="0.25">
      <c r="A695" s="2" t="s">
        <v>778</v>
      </c>
      <c r="B695" s="671" t="str">
        <f t="shared" si="15"/>
        <v>Remiami projektai, gerinantys paslaugų prieinamumą ir infrastruktūrą (aktualu rodikliui L808)</v>
      </c>
      <c r="C695" s="670" t="str">
        <f>'10'!L80</f>
        <v>Ne</v>
      </c>
    </row>
    <row r="696" spans="1:3" ht="30" x14ac:dyDescent="0.25">
      <c r="A696" s="2" t="s">
        <v>779</v>
      </c>
      <c r="B696" s="671" t="str">
        <f t="shared" si="15"/>
        <v>Remiami socialinės įtraukties projektai (aktualu rodikliui L809)</v>
      </c>
      <c r="C696" s="670" t="str">
        <f>'10'!L81</f>
        <v>Ne</v>
      </c>
    </row>
    <row r="697" spans="1:3" x14ac:dyDescent="0.25">
      <c r="B697" s="647"/>
      <c r="C697" s="683"/>
    </row>
    <row r="698" spans="1:3" x14ac:dyDescent="0.25">
      <c r="A698" s="1"/>
      <c r="B698" s="362"/>
      <c r="C698" s="684" t="str">
        <f>'10'!M6</f>
        <v>10 priemonė</v>
      </c>
    </row>
    <row r="699" spans="1:3" x14ac:dyDescent="0.25">
      <c r="A699" s="2" t="s">
        <v>188</v>
      </c>
      <c r="B699" s="509" t="str">
        <f>B622</f>
        <v>Priemonės pavadinimas</v>
      </c>
      <c r="C699" s="668">
        <f>'10'!M7</f>
        <v>0</v>
      </c>
    </row>
    <row r="700" spans="1:3" x14ac:dyDescent="0.25">
      <c r="A700" s="2" t="s">
        <v>189</v>
      </c>
      <c r="B700" s="669" t="str">
        <f t="shared" ref="B700:B763" si="16">B623</f>
        <v>Priemonės rūšis</v>
      </c>
      <c r="C700" s="668">
        <f>'10'!M8</f>
        <v>0</v>
      </c>
    </row>
    <row r="701" spans="1:3" ht="30" x14ac:dyDescent="0.25">
      <c r="A701" s="2" t="s">
        <v>190</v>
      </c>
      <c r="B701" s="669" t="str">
        <f t="shared" si="16"/>
        <v>VVG teritorijos poreikių, kuriuos tenkina priemonė, skaičius</v>
      </c>
      <c r="C701" s="668">
        <f>'10'!M9</f>
        <v>0</v>
      </c>
    </row>
    <row r="702" spans="1:3" x14ac:dyDescent="0.25">
      <c r="A702" s="2" t="s">
        <v>191</v>
      </c>
      <c r="B702" s="669" t="str">
        <f t="shared" si="16"/>
        <v>BŽŪP tikslų, kuriuos įgyvendina priemonė, skaičius</v>
      </c>
      <c r="C702" s="668">
        <f>'10'!M10</f>
        <v>0</v>
      </c>
    </row>
    <row r="703" spans="1:3" x14ac:dyDescent="0.25">
      <c r="A703" s="2" t="s">
        <v>192</v>
      </c>
      <c r="B703" s="669" t="str">
        <f t="shared" si="16"/>
        <v>Pagrindinis BŽŪP tikslas, kurį įgyvendina VPS priemonė</v>
      </c>
      <c r="C703" s="670" t="str">
        <f>'10'!M11</f>
        <v>Pasirinkite</v>
      </c>
    </row>
    <row r="704" spans="1:3" ht="30" x14ac:dyDescent="0.25">
      <c r="A704" s="2" t="s">
        <v>193</v>
      </c>
      <c r="B704" s="671" t="str">
        <f t="shared" si="16"/>
        <v>Ar priemonė prisideda prie 4 konkretaus BŽŪP tikslo? (tikslas nurodytas 5 lape)</v>
      </c>
      <c r="C704" s="670" t="str">
        <f>'10'!M12</f>
        <v>Ne</v>
      </c>
    </row>
    <row r="705" spans="1:3" ht="30" x14ac:dyDescent="0.25">
      <c r="A705" s="2" t="s">
        <v>194</v>
      </c>
      <c r="B705" s="671" t="str">
        <f t="shared" si="16"/>
        <v>Ar priemonė prisideda prie 5 konkretaus BŽŪP tikslo? (tikslas nurodytas 5 lape)</v>
      </c>
      <c r="C705" s="670" t="str">
        <f>'10'!M13</f>
        <v>Ne</v>
      </c>
    </row>
    <row r="706" spans="1:3" ht="30" x14ac:dyDescent="0.25">
      <c r="A706" s="2" t="s">
        <v>195</v>
      </c>
      <c r="B706" s="671" t="str">
        <f t="shared" si="16"/>
        <v>Ar priemonė prisideda prie 6 konkretaus BŽŪP tikslo? (tikslas nurodytas 5 lape)</v>
      </c>
      <c r="C706" s="670" t="str">
        <f>'10'!M14</f>
        <v>Ne</v>
      </c>
    </row>
    <row r="707" spans="1:3" ht="30" x14ac:dyDescent="0.25">
      <c r="A707" s="2" t="s">
        <v>196</v>
      </c>
      <c r="B707" s="671" t="str">
        <f t="shared" si="16"/>
        <v>Ar priemonė prisideda prie 9 konkretaus BŽŪP tikslo? (tikslas nurodytas 5 lape)</v>
      </c>
      <c r="C707" s="670" t="str">
        <f>'10'!M15</f>
        <v>Ne</v>
      </c>
    </row>
    <row r="708" spans="1:3" x14ac:dyDescent="0.25">
      <c r="A708" s="2" t="s">
        <v>94</v>
      </c>
      <c r="B708" s="673" t="str">
        <f t="shared" si="16"/>
        <v>A dalis. Priemonės intervencijos logika:</v>
      </c>
      <c r="C708" s="674"/>
    </row>
    <row r="709" spans="1:3" ht="45" x14ac:dyDescent="0.25">
      <c r="A709" s="2" t="s">
        <v>197</v>
      </c>
      <c r="B709" s="671" t="str">
        <f t="shared" si="16"/>
        <v>Priemonės tikslas, ryšys su pagrindiniu BŽŪP tikslu ir VVG teritorijos poreikiais (problemomis ir (arba) potencialu), ryšys su VPS tema (jei taikoma)</v>
      </c>
      <c r="C709" s="675">
        <f>'10'!M17</f>
        <v>0</v>
      </c>
    </row>
    <row r="710" spans="1:3" x14ac:dyDescent="0.25">
      <c r="A710" s="2" t="s">
        <v>198</v>
      </c>
      <c r="B710" s="669" t="str">
        <f t="shared" si="16"/>
        <v>Pokytis, kurio siekiama VPS priemone</v>
      </c>
      <c r="C710" s="675">
        <f>'10'!M18</f>
        <v>0</v>
      </c>
    </row>
    <row r="711" spans="1:3" ht="30" x14ac:dyDescent="0.25">
      <c r="A711" s="2" t="s">
        <v>199</v>
      </c>
      <c r="B711" s="509" t="str">
        <f t="shared" si="16"/>
        <v>Kaip priemonė prisidės prie horizontalaus tikslo d įgyvendinimo? (pildoma, jei taikoma)</v>
      </c>
      <c r="C711" s="675">
        <f>'10'!M19</f>
        <v>0</v>
      </c>
    </row>
    <row r="712" spans="1:3" ht="30" x14ac:dyDescent="0.25">
      <c r="A712" s="2" t="s">
        <v>200</v>
      </c>
      <c r="B712" s="509" t="str">
        <f t="shared" si="16"/>
        <v>Kaip priemonė prisidės prie horizontalaus tikslo e įgyvendinimo? (pildoma, jei taikoma)</v>
      </c>
      <c r="C712" s="675">
        <f>'10'!M20</f>
        <v>0</v>
      </c>
    </row>
    <row r="713" spans="1:3" ht="30" x14ac:dyDescent="0.25">
      <c r="A713" s="2" t="s">
        <v>201</v>
      </c>
      <c r="B713" s="509" t="str">
        <f t="shared" si="16"/>
        <v>Kaip priemonė prisidės prie horizontalaus tikslo f įgyvendinimo? (pildoma, jei taikoma)</v>
      </c>
      <c r="C713" s="675">
        <f>'10'!M21</f>
        <v>0</v>
      </c>
    </row>
    <row r="714" spans="1:3" ht="30" x14ac:dyDescent="0.25">
      <c r="A714" s="2" t="s">
        <v>202</v>
      </c>
      <c r="B714" s="509" t="str">
        <f t="shared" si="16"/>
        <v>Kaip priemonė prisidės prie horizontalaus tikslo i įgyvendinimo? (pildoma, jei taikoma)</v>
      </c>
      <c r="C714" s="675">
        <f>'10'!M22</f>
        <v>0</v>
      </c>
    </row>
    <row r="715" spans="1:3" ht="30" x14ac:dyDescent="0.25">
      <c r="A715" s="2" t="s">
        <v>203</v>
      </c>
      <c r="B715" s="673" t="str">
        <f t="shared" si="16"/>
        <v>B dalis. Pareiškėjų ir projektų tinkamumo sąlygos, projektų atrankos principai:</v>
      </c>
      <c r="C715" s="674"/>
    </row>
    <row r="716" spans="1:3" x14ac:dyDescent="0.25">
      <c r="A716" s="2" t="s">
        <v>204</v>
      </c>
      <c r="B716" s="509" t="str">
        <f t="shared" si="16"/>
        <v>Pagal priemonę remiamos veiklos</v>
      </c>
      <c r="C716" s="675">
        <f>'10'!M24</f>
        <v>0</v>
      </c>
    </row>
    <row r="717" spans="1:3" ht="30" x14ac:dyDescent="0.25">
      <c r="A717" s="2" t="s">
        <v>205</v>
      </c>
      <c r="B717" s="669" t="str">
        <f t="shared" si="16"/>
        <v>Tinkami pareiškėjai ir partneriai (jei taikomas reikalavimas projektus įgyvendinti su partneriais)</v>
      </c>
      <c r="C717" s="675">
        <f>'10'!M25</f>
        <v>0</v>
      </c>
    </row>
    <row r="718" spans="1:3" ht="30" x14ac:dyDescent="0.25">
      <c r="A718" s="2" t="s">
        <v>206</v>
      </c>
      <c r="B718" s="669" t="str">
        <f t="shared" si="16"/>
        <v>Priemonės tikslinė grupė (pildoma, jei nesutampa su tinkamais pareiškėjais ir (arba) partneriais)</v>
      </c>
      <c r="C718" s="675">
        <f>'10'!M26</f>
        <v>0</v>
      </c>
    </row>
    <row r="719" spans="1:3" x14ac:dyDescent="0.25">
      <c r="A719" s="2" t="s">
        <v>725</v>
      </c>
      <c r="B719" s="509" t="str">
        <f t="shared" si="16"/>
        <v>Tinkamumo sąlygos pareiškėjams ir projektams</v>
      </c>
      <c r="C719" s="675">
        <f>'10'!M27</f>
        <v>0</v>
      </c>
    </row>
    <row r="720" spans="1:3" x14ac:dyDescent="0.25">
      <c r="A720" s="2" t="s">
        <v>726</v>
      </c>
      <c r="B720" s="671" t="str">
        <f t="shared" si="16"/>
        <v>Projektų atrankos principai</v>
      </c>
      <c r="C720" s="675">
        <f>'10'!M28</f>
        <v>0</v>
      </c>
    </row>
    <row r="721" spans="1:3" x14ac:dyDescent="0.25">
      <c r="A721" s="2" t="s">
        <v>727</v>
      </c>
      <c r="B721" s="509" t="str">
        <f t="shared" si="16"/>
        <v>Planuojamų kvietimų teikti paraiškas skaičius</v>
      </c>
      <c r="C721" s="668">
        <f>'10'!M29</f>
        <v>0</v>
      </c>
    </row>
    <row r="722" spans="1:3" x14ac:dyDescent="0.25">
      <c r="A722" s="2" t="s">
        <v>728</v>
      </c>
      <c r="B722" s="649" t="str">
        <f t="shared" si="16"/>
        <v>C dalis. Paramos dydžiai:</v>
      </c>
      <c r="C722" s="674"/>
    </row>
    <row r="723" spans="1:3" x14ac:dyDescent="0.25">
      <c r="A723" s="2" t="s">
        <v>729</v>
      </c>
      <c r="B723" s="509" t="str">
        <f t="shared" si="16"/>
        <v>Didžiausia paramos suma vietos projektui, Eur</v>
      </c>
      <c r="C723" s="675">
        <f>'10'!M31</f>
        <v>0</v>
      </c>
    </row>
    <row r="724" spans="1:3" x14ac:dyDescent="0.25">
      <c r="A724" s="2" t="s">
        <v>730</v>
      </c>
      <c r="B724" s="509" t="str">
        <f t="shared" si="16"/>
        <v xml:space="preserve">Paramos lyginamoji dalis, proc. </v>
      </c>
      <c r="C724" s="675">
        <f>'10'!M32</f>
        <v>0</v>
      </c>
    </row>
    <row r="725" spans="1:3" x14ac:dyDescent="0.25">
      <c r="A725" s="2" t="s">
        <v>731</v>
      </c>
      <c r="B725" s="509" t="str">
        <f t="shared" si="16"/>
        <v>Planuojama paramos suma priemonei, Eur</v>
      </c>
      <c r="C725" s="676">
        <f>'10'!M33</f>
        <v>0</v>
      </c>
    </row>
    <row r="726" spans="1:3" x14ac:dyDescent="0.25">
      <c r="A726" s="2" t="s">
        <v>732</v>
      </c>
      <c r="B726" s="509" t="str">
        <f t="shared" si="16"/>
        <v>Planuojama paremti projektų (rodiklis L700)</v>
      </c>
      <c r="C726" s="677">
        <f>'10'!M34</f>
        <v>0</v>
      </c>
    </row>
    <row r="727" spans="1:3" x14ac:dyDescent="0.25">
      <c r="A727" s="2" t="s">
        <v>733</v>
      </c>
      <c r="B727" s="509" t="str">
        <f t="shared" si="16"/>
        <v>Paaiškinimas, kaip nustatyta rodiklio L700 reikšmė</v>
      </c>
      <c r="C727" s="675">
        <f>'10'!M35</f>
        <v>0</v>
      </c>
    </row>
    <row r="728" spans="1:3" ht="30" x14ac:dyDescent="0.25">
      <c r="A728" s="2" t="s">
        <v>734</v>
      </c>
      <c r="B728" s="649" t="str">
        <f t="shared" si="16"/>
        <v>D dalis. Priemonės indėlis į ES ir nacionalinių horizontaliųjų principų įgyvendinimą:</v>
      </c>
      <c r="C728" s="674"/>
    </row>
    <row r="729" spans="1:3" x14ac:dyDescent="0.25">
      <c r="A729" s="2" t="s">
        <v>735</v>
      </c>
      <c r="B729" s="678" t="str">
        <f t="shared" si="16"/>
        <v>Subregioninės vietovės principas:</v>
      </c>
      <c r="C729" s="674"/>
    </row>
    <row r="730" spans="1:3" ht="30" x14ac:dyDescent="0.25">
      <c r="A730" s="2" t="s">
        <v>736</v>
      </c>
      <c r="B730" s="509" t="str">
        <f t="shared" si="16"/>
        <v>Ar siekiama, kad pagal priemonę finansuojami projektai apimtų visas VVG teritorijos seniūnijas?</v>
      </c>
      <c r="C730" s="670" t="str">
        <f>'10'!M38</f>
        <v>Ne</v>
      </c>
    </row>
    <row r="731" spans="1:3" x14ac:dyDescent="0.25">
      <c r="A731" s="2" t="s">
        <v>737</v>
      </c>
      <c r="B731" s="509" t="str">
        <f t="shared" si="16"/>
        <v>Pasirinkimo pagrindimas</v>
      </c>
      <c r="C731" s="675">
        <f>'10'!M39</f>
        <v>0</v>
      </c>
    </row>
    <row r="732" spans="1:3" x14ac:dyDescent="0.25">
      <c r="A732" s="2" t="s">
        <v>738</v>
      </c>
      <c r="B732" s="678" t="str">
        <f t="shared" si="16"/>
        <v>Partnerystės principas:</v>
      </c>
      <c r="C732" s="674"/>
    </row>
    <row r="733" spans="1:3" ht="30" x14ac:dyDescent="0.25">
      <c r="A733" s="2" t="s">
        <v>739</v>
      </c>
      <c r="B733" s="509" t="str">
        <f t="shared" si="16"/>
        <v>Ar siekiama, kad pagal priemonę finansuojami projektai būtų vykdomi su partneriais?</v>
      </c>
      <c r="C733" s="670" t="str">
        <f>'10'!M41</f>
        <v>Ne</v>
      </c>
    </row>
    <row r="734" spans="1:3" x14ac:dyDescent="0.25">
      <c r="A734" s="2" t="s">
        <v>740</v>
      </c>
      <c r="B734" s="509" t="str">
        <f t="shared" si="16"/>
        <v>Pasirinkimo pagrindimas</v>
      </c>
      <c r="C734" s="675">
        <f>'10'!M42</f>
        <v>0</v>
      </c>
    </row>
    <row r="735" spans="1:3" x14ac:dyDescent="0.25">
      <c r="A735" s="2" t="s">
        <v>741</v>
      </c>
      <c r="B735" s="678" t="str">
        <f t="shared" si="16"/>
        <v>Inovacijų principas:</v>
      </c>
      <c r="C735" s="674"/>
    </row>
    <row r="736" spans="1:3" ht="30" x14ac:dyDescent="0.25">
      <c r="A736" s="2" t="s">
        <v>742</v>
      </c>
      <c r="B736" s="509" t="str">
        <f t="shared" si="16"/>
        <v>Ar siekiama, kad pagal priemonę finansuojami projektai būtų skirti inovacijoms vietos lygiu diegti?</v>
      </c>
      <c r="C736" s="670" t="str">
        <f>'10'!M44</f>
        <v>Ne</v>
      </c>
    </row>
    <row r="737" spans="1:3" x14ac:dyDescent="0.25">
      <c r="A737" s="2" t="s">
        <v>743</v>
      </c>
      <c r="B737" s="509" t="str">
        <f t="shared" si="16"/>
        <v>Pasirinkimo pagrindimas</v>
      </c>
      <c r="C737" s="675">
        <f>'10'!M45</f>
        <v>0</v>
      </c>
    </row>
    <row r="738" spans="1:3" ht="30" x14ac:dyDescent="0.25">
      <c r="A738" s="2" t="s">
        <v>744</v>
      </c>
      <c r="B738" s="509" t="str">
        <f t="shared" si="16"/>
        <v>Planuojama paremti projektų, skirtų inovacijoms vietos lygiu diegti (rodiklis L710)</v>
      </c>
      <c r="C738" s="677">
        <f>'10'!M46</f>
        <v>0</v>
      </c>
    </row>
    <row r="739" spans="1:3" x14ac:dyDescent="0.25">
      <c r="A739" s="2" t="s">
        <v>745</v>
      </c>
      <c r="B739" s="678" t="str">
        <f t="shared" si="16"/>
        <v>Lyčių lygybė ir nediskriminavimas:</v>
      </c>
      <c r="C739" s="674"/>
    </row>
    <row r="740" spans="1:3" ht="30" x14ac:dyDescent="0.25">
      <c r="A740" s="2" t="s">
        <v>746</v>
      </c>
      <c r="B740" s="509" t="str">
        <f t="shared" si="16"/>
        <v>Ar pagal priemonę finansuojami projektai, skirti lyčių lygybei ir nediskriminavimui?</v>
      </c>
      <c r="C740" s="670" t="str">
        <f>'10'!M48</f>
        <v>Ne</v>
      </c>
    </row>
    <row r="741" spans="1:3" x14ac:dyDescent="0.25">
      <c r="A741" s="2" t="s">
        <v>747</v>
      </c>
      <c r="B741" s="509" t="str">
        <f t="shared" si="16"/>
        <v>Pasirinkimo pagrindimas (jei taip, kaip bus užtikrinta)</v>
      </c>
      <c r="C741" s="675">
        <f>'10'!M49</f>
        <v>0</v>
      </c>
    </row>
    <row r="742" spans="1:3" x14ac:dyDescent="0.25">
      <c r="A742" s="2" t="s">
        <v>748</v>
      </c>
      <c r="B742" s="678" t="str">
        <f t="shared" si="16"/>
        <v>Jaunimas:</v>
      </c>
      <c r="C742" s="674"/>
    </row>
    <row r="743" spans="1:3" ht="30" x14ac:dyDescent="0.25">
      <c r="A743" s="2" t="s">
        <v>749</v>
      </c>
      <c r="B743" s="509" t="str">
        <f t="shared" si="16"/>
        <v>Ar pagal priemonę finansuojami projektai, skirti jaunimui?</v>
      </c>
      <c r="C743" s="670" t="str">
        <f>'10'!M51</f>
        <v>Ne</v>
      </c>
    </row>
    <row r="744" spans="1:3" x14ac:dyDescent="0.25">
      <c r="A744" s="2" t="s">
        <v>750</v>
      </c>
      <c r="B744" s="509" t="str">
        <f t="shared" si="16"/>
        <v>Pasirinkimo pagrindimas (jei taip, kaip bus užtikrinta)</v>
      </c>
      <c r="C744" s="675">
        <f>'10'!M52</f>
        <v>0</v>
      </c>
    </row>
    <row r="745" spans="1:3" x14ac:dyDescent="0.25">
      <c r="A745" s="2" t="s">
        <v>751</v>
      </c>
      <c r="B745" s="673" t="str">
        <f t="shared" si="16"/>
        <v>E dalis. Priemonės rezultato rodikliai:</v>
      </c>
      <c r="C745" s="674"/>
    </row>
    <row r="746" spans="1:3" x14ac:dyDescent="0.25">
      <c r="A746" s="2" t="s">
        <v>752</v>
      </c>
      <c r="B746" s="678" t="str">
        <f t="shared" si="16"/>
        <v>SP rezultato rodiklių taikymas priemonei:</v>
      </c>
      <c r="C746" s="674"/>
    </row>
    <row r="747" spans="1:3" x14ac:dyDescent="0.25">
      <c r="A747" s="2" t="s">
        <v>753</v>
      </c>
      <c r="B747" s="679" t="str">
        <f t="shared" si="16"/>
        <v>R.3</v>
      </c>
      <c r="C747" s="685" t="str">
        <f>'10'!M55</f>
        <v>Ne</v>
      </c>
    </row>
    <row r="748" spans="1:3" x14ac:dyDescent="0.25">
      <c r="A748" s="2" t="s">
        <v>754</v>
      </c>
      <c r="B748" s="679" t="str">
        <f t="shared" si="16"/>
        <v>R.37</v>
      </c>
      <c r="C748" s="685" t="str">
        <f>'10'!M56</f>
        <v>Ne</v>
      </c>
    </row>
    <row r="749" spans="1:3" x14ac:dyDescent="0.25">
      <c r="A749" s="2" t="s">
        <v>755</v>
      </c>
      <c r="B749" s="679" t="str">
        <f t="shared" si="16"/>
        <v>R.39</v>
      </c>
      <c r="C749" s="685" t="str">
        <f>'10'!M57</f>
        <v>Ne</v>
      </c>
    </row>
    <row r="750" spans="1:3" x14ac:dyDescent="0.25">
      <c r="A750" s="2" t="s">
        <v>756</v>
      </c>
      <c r="B750" s="679" t="str">
        <f t="shared" si="16"/>
        <v>R.41</v>
      </c>
      <c r="C750" s="685" t="str">
        <f>'10'!M58</f>
        <v>Ne</v>
      </c>
    </row>
    <row r="751" spans="1:3" x14ac:dyDescent="0.25">
      <c r="A751" s="2" t="s">
        <v>757</v>
      </c>
      <c r="B751" s="679" t="str">
        <f t="shared" si="16"/>
        <v>R.42</v>
      </c>
      <c r="C751" s="685" t="str">
        <f>'10'!M59</f>
        <v>Ne</v>
      </c>
    </row>
    <row r="752" spans="1:3" x14ac:dyDescent="0.25">
      <c r="A752" s="2" t="s">
        <v>758</v>
      </c>
      <c r="B752" s="678" t="str">
        <f t="shared" si="16"/>
        <v>VPS rodiklių taikymas priemonei:</v>
      </c>
      <c r="C752" s="686"/>
    </row>
    <row r="753" spans="1:3" x14ac:dyDescent="0.25">
      <c r="A753" s="2" t="s">
        <v>759</v>
      </c>
      <c r="B753" s="679" t="str">
        <f t="shared" si="16"/>
        <v>ALYT-P.1</v>
      </c>
      <c r="C753" s="685" t="str">
        <f>'10'!M61</f>
        <v>Ne</v>
      </c>
    </row>
    <row r="754" spans="1:3" x14ac:dyDescent="0.25">
      <c r="A754" s="2" t="s">
        <v>760</v>
      </c>
      <c r="B754" s="679" t="str">
        <f t="shared" si="16"/>
        <v>ALYT-P.2</v>
      </c>
      <c r="C754" s="685" t="str">
        <f>'10'!M62</f>
        <v>Ne</v>
      </c>
    </row>
    <row r="755" spans="1:3" x14ac:dyDescent="0.25">
      <c r="A755" s="2" t="s">
        <v>761</v>
      </c>
      <c r="B755" s="679" t="str">
        <f t="shared" si="16"/>
        <v>ALYT-P.3</v>
      </c>
      <c r="C755" s="685" t="str">
        <f>'10'!M63</f>
        <v>Ne</v>
      </c>
    </row>
    <row r="756" spans="1:3" x14ac:dyDescent="0.25">
      <c r="A756" s="2" t="s">
        <v>762</v>
      </c>
      <c r="B756" s="679" t="str">
        <f t="shared" si="16"/>
        <v>ALYT-P.4</v>
      </c>
      <c r="C756" s="685" t="str">
        <f>'10'!M64</f>
        <v>Ne</v>
      </c>
    </row>
    <row r="757" spans="1:3" x14ac:dyDescent="0.25">
      <c r="A757" s="2" t="s">
        <v>763</v>
      </c>
      <c r="B757" s="679" t="str">
        <f t="shared" si="16"/>
        <v>ALYT-P.5</v>
      </c>
      <c r="C757" s="685" t="str">
        <f>'10'!M65</f>
        <v>Ne</v>
      </c>
    </row>
    <row r="758" spans="1:3" x14ac:dyDescent="0.25">
      <c r="A758" s="2" t="s">
        <v>764</v>
      </c>
      <c r="B758" s="679" t="str">
        <f t="shared" si="16"/>
        <v>ALYT-P.6</v>
      </c>
      <c r="C758" s="685" t="str">
        <f>'10'!M66</f>
        <v>Ne</v>
      </c>
    </row>
    <row r="759" spans="1:3" x14ac:dyDescent="0.25">
      <c r="A759" s="2" t="s">
        <v>765</v>
      </c>
      <c r="B759" s="679" t="str">
        <f t="shared" si="16"/>
        <v>ALYT-P.7</v>
      </c>
      <c r="C759" s="685" t="str">
        <f>'10'!M67</f>
        <v>Ne</v>
      </c>
    </row>
    <row r="760" spans="1:3" x14ac:dyDescent="0.25">
      <c r="A760" s="2" t="s">
        <v>766</v>
      </c>
      <c r="B760" s="679" t="str">
        <f t="shared" si="16"/>
        <v>ALYT-P.8</v>
      </c>
      <c r="C760" s="685" t="str">
        <f>'10'!M68</f>
        <v>Ne</v>
      </c>
    </row>
    <row r="761" spans="1:3" x14ac:dyDescent="0.25">
      <c r="A761" s="2" t="s">
        <v>767</v>
      </c>
      <c r="B761" s="679" t="str">
        <f t="shared" si="16"/>
        <v>ALYT-P.9</v>
      </c>
      <c r="C761" s="685" t="str">
        <f>'10'!M69</f>
        <v>Ne</v>
      </c>
    </row>
    <row r="762" spans="1:3" x14ac:dyDescent="0.25">
      <c r="A762" s="2" t="s">
        <v>768</v>
      </c>
      <c r="B762" s="681" t="str">
        <f t="shared" si="16"/>
        <v>ALYT-P.10</v>
      </c>
      <c r="C762" s="687" t="str">
        <f>'10'!M70</f>
        <v>Ne</v>
      </c>
    </row>
    <row r="763" spans="1:3" x14ac:dyDescent="0.25">
      <c r="A763" s="2" t="s">
        <v>769</v>
      </c>
      <c r="B763" s="673" t="str">
        <f t="shared" si="16"/>
        <v>F dalis. Pagal priemonę remiamų projektų pobūdis:</v>
      </c>
      <c r="C763" s="674"/>
    </row>
    <row r="764" spans="1:3" x14ac:dyDescent="0.25">
      <c r="A764" s="2" t="s">
        <v>770</v>
      </c>
      <c r="B764" s="669" t="str">
        <f t="shared" ref="B764:B773" si="17">B687</f>
        <v>Remiami pelno projektai</v>
      </c>
      <c r="C764" s="670" t="str">
        <f>'10'!M72</f>
        <v>Ne</v>
      </c>
    </row>
    <row r="765" spans="1:3" ht="60" x14ac:dyDescent="0.25">
      <c r="A765" s="2" t="s">
        <v>771</v>
      </c>
      <c r="B765" s="671" t="str">
        <f t="shared" si="17"/>
        <v>Remiami projektai, susiję su žinių perdavimu, įskaitant konsultacijas, mokymą ir keitimąsi žiniomis apie tvarią, ekonominę, socialinę, aplinką ir klimatą tausojančią veiklą (aktualu rodikliui L801)</v>
      </c>
      <c r="C765" s="670" t="str">
        <f>'10'!M73</f>
        <v>Ne</v>
      </c>
    </row>
    <row r="766" spans="1:3" ht="75" x14ac:dyDescent="0.25">
      <c r="A766" s="2" t="s">
        <v>772</v>
      </c>
      <c r="B766" s="671" t="str">
        <f t="shared" si="17"/>
        <v>Remiami projektai, susiję su gamintojų organizacijomis, vietinėmis rinkomis, trumpomis tiekimo grandinėmis ir kokybės schemomis, įskaitant paramą investicijoms, rinkodaros veiklą ir kt. (aktualu rodikliui L802)</v>
      </c>
      <c r="C766" s="670" t="str">
        <f>'10'!M74</f>
        <v>Ne</v>
      </c>
    </row>
    <row r="767" spans="1:3" ht="45" x14ac:dyDescent="0.25">
      <c r="A767" s="2" t="s">
        <v>773</v>
      </c>
      <c r="B767" s="671" t="str">
        <f t="shared" si="17"/>
        <v>Remiami projektai, susiję su atsinaujinančios energijos gamybos pajėgumais, įskaitant biologinę (aktualu rodikliui L803)</v>
      </c>
      <c r="C767" s="670" t="str">
        <f>'10'!M75</f>
        <v>Ne</v>
      </c>
    </row>
    <row r="768" spans="1:3" ht="60" x14ac:dyDescent="0.25">
      <c r="A768" s="2" t="s">
        <v>774</v>
      </c>
      <c r="B768" s="671" t="str">
        <f t="shared" si="17"/>
        <v>Remiami projektai, prisidedantys prie aplinkos tvarumo, klimato kaitos švelninimo bei prisitaikymo prie jos tikslų įgyvendinimo kaimo vietovėse (aktualu rodikliui L804)</v>
      </c>
      <c r="C768" s="670" t="str">
        <f>'10'!M76</f>
        <v>Ne</v>
      </c>
    </row>
    <row r="769" spans="1:3" ht="30" x14ac:dyDescent="0.25">
      <c r="A769" s="2" t="s">
        <v>775</v>
      </c>
      <c r="B769" s="671" t="str">
        <f t="shared" si="17"/>
        <v>Remiami projektai, kurie kuria darbo vietas (aktualu rodikliui L805)</v>
      </c>
      <c r="C769" s="670" t="str">
        <f>'10'!M77</f>
        <v>Ne</v>
      </c>
    </row>
    <row r="770" spans="1:3" ht="30" x14ac:dyDescent="0.25">
      <c r="A770" s="2" t="s">
        <v>776</v>
      </c>
      <c r="B770" s="671" t="str">
        <f t="shared" si="17"/>
        <v>Remiami kaimo verslų, įskaitant bioekonomiką, projektai (aktualu rodikliui L 806)</v>
      </c>
      <c r="C770" s="670" t="str">
        <f>'10'!M78</f>
        <v>Ne</v>
      </c>
    </row>
    <row r="771" spans="1:3" ht="30" x14ac:dyDescent="0.25">
      <c r="A771" s="2" t="s">
        <v>777</v>
      </c>
      <c r="B771" s="671" t="str">
        <f t="shared" si="17"/>
        <v>Remiami projektai, susiję su sumanių kaimų strategijomis (aktualu rodikliui L807)</v>
      </c>
      <c r="C771" s="670" t="str">
        <f>'10'!M79</f>
        <v>Ne</v>
      </c>
    </row>
    <row r="772" spans="1:3" ht="30" x14ac:dyDescent="0.25">
      <c r="A772" s="2" t="s">
        <v>778</v>
      </c>
      <c r="B772" s="671" t="str">
        <f t="shared" si="17"/>
        <v>Remiami projektai, gerinantys paslaugų prieinamumą ir infrastruktūrą (aktualu rodikliui L808)</v>
      </c>
      <c r="C772" s="670" t="str">
        <f>'10'!M80</f>
        <v>Ne</v>
      </c>
    </row>
    <row r="773" spans="1:3" ht="30" x14ac:dyDescent="0.25">
      <c r="A773" s="2" t="s">
        <v>779</v>
      </c>
      <c r="B773" s="671" t="str">
        <f t="shared" si="17"/>
        <v>Remiami socialinės įtraukties projektai (aktualu rodikliui L809)</v>
      </c>
      <c r="C773" s="670" t="str">
        <f>'10'!M81</f>
        <v>Ne</v>
      </c>
    </row>
    <row r="774" spans="1:3" x14ac:dyDescent="0.25">
      <c r="A774" s="2"/>
      <c r="B774" s="647"/>
      <c r="C774" s="683"/>
    </row>
    <row r="775" spans="1:3" x14ac:dyDescent="0.25">
      <c r="A775" s="1"/>
      <c r="B775" s="362"/>
      <c r="C775" s="684" t="str">
        <f>'10'!N6</f>
        <v>11 priemonė</v>
      </c>
    </row>
    <row r="776" spans="1:3" x14ac:dyDescent="0.25">
      <c r="A776" s="2" t="s">
        <v>188</v>
      </c>
      <c r="B776" s="509" t="str">
        <f>B699</f>
        <v>Priemonės pavadinimas</v>
      </c>
      <c r="C776" s="668">
        <f>'10'!N7</f>
        <v>0</v>
      </c>
    </row>
    <row r="777" spans="1:3" x14ac:dyDescent="0.25">
      <c r="A777" s="2" t="s">
        <v>189</v>
      </c>
      <c r="B777" s="669" t="str">
        <f t="shared" ref="B777:B840" si="18">B700</f>
        <v>Priemonės rūšis</v>
      </c>
      <c r="C777" s="668">
        <f>'10'!N8</f>
        <v>0</v>
      </c>
    </row>
    <row r="778" spans="1:3" ht="30" x14ac:dyDescent="0.25">
      <c r="A778" s="2" t="s">
        <v>190</v>
      </c>
      <c r="B778" s="669" t="str">
        <f t="shared" si="18"/>
        <v>VVG teritorijos poreikių, kuriuos tenkina priemonė, skaičius</v>
      </c>
      <c r="C778" s="668">
        <f>'10'!N9</f>
        <v>0</v>
      </c>
    </row>
    <row r="779" spans="1:3" x14ac:dyDescent="0.25">
      <c r="A779" s="2" t="s">
        <v>191</v>
      </c>
      <c r="B779" s="669" t="str">
        <f t="shared" si="18"/>
        <v>BŽŪP tikslų, kuriuos įgyvendina priemonė, skaičius</v>
      </c>
      <c r="C779" s="668">
        <f>'10'!N10</f>
        <v>0</v>
      </c>
    </row>
    <row r="780" spans="1:3" x14ac:dyDescent="0.25">
      <c r="A780" s="2" t="s">
        <v>192</v>
      </c>
      <c r="B780" s="669" t="str">
        <f t="shared" si="18"/>
        <v>Pagrindinis BŽŪP tikslas, kurį įgyvendina VPS priemonė</v>
      </c>
      <c r="C780" s="670" t="str">
        <f>'10'!N11</f>
        <v>Pasirinkite</v>
      </c>
    </row>
    <row r="781" spans="1:3" ht="30" x14ac:dyDescent="0.25">
      <c r="A781" s="2" t="s">
        <v>193</v>
      </c>
      <c r="B781" s="671" t="str">
        <f t="shared" si="18"/>
        <v>Ar priemonė prisideda prie 4 konkretaus BŽŪP tikslo? (tikslas nurodytas 5 lape)</v>
      </c>
      <c r="C781" s="670" t="str">
        <f>'10'!N12</f>
        <v>Ne</v>
      </c>
    </row>
    <row r="782" spans="1:3" ht="30" x14ac:dyDescent="0.25">
      <c r="A782" s="2" t="s">
        <v>194</v>
      </c>
      <c r="B782" s="671" t="str">
        <f t="shared" si="18"/>
        <v>Ar priemonė prisideda prie 5 konkretaus BŽŪP tikslo? (tikslas nurodytas 5 lape)</v>
      </c>
      <c r="C782" s="670" t="str">
        <f>'10'!N13</f>
        <v>Ne</v>
      </c>
    </row>
    <row r="783" spans="1:3" ht="30" x14ac:dyDescent="0.25">
      <c r="A783" s="2" t="s">
        <v>195</v>
      </c>
      <c r="B783" s="671" t="str">
        <f t="shared" si="18"/>
        <v>Ar priemonė prisideda prie 6 konkretaus BŽŪP tikslo? (tikslas nurodytas 5 lape)</v>
      </c>
      <c r="C783" s="670" t="str">
        <f>'10'!N14</f>
        <v>Ne</v>
      </c>
    </row>
    <row r="784" spans="1:3" ht="30" x14ac:dyDescent="0.25">
      <c r="A784" s="2" t="s">
        <v>196</v>
      </c>
      <c r="B784" s="671" t="str">
        <f t="shared" si="18"/>
        <v>Ar priemonė prisideda prie 9 konkretaus BŽŪP tikslo? (tikslas nurodytas 5 lape)</v>
      </c>
      <c r="C784" s="670" t="str">
        <f>'10'!N15</f>
        <v>Ne</v>
      </c>
    </row>
    <row r="785" spans="1:3" x14ac:dyDescent="0.25">
      <c r="A785" s="2" t="s">
        <v>94</v>
      </c>
      <c r="B785" s="673" t="str">
        <f t="shared" si="18"/>
        <v>A dalis. Priemonės intervencijos logika:</v>
      </c>
      <c r="C785" s="674"/>
    </row>
    <row r="786" spans="1:3" ht="45" x14ac:dyDescent="0.25">
      <c r="A786" s="2" t="s">
        <v>197</v>
      </c>
      <c r="B786" s="671" t="str">
        <f t="shared" si="18"/>
        <v>Priemonės tikslas, ryšys su pagrindiniu BŽŪP tikslu ir VVG teritorijos poreikiais (problemomis ir (arba) potencialu), ryšys su VPS tema (jei taikoma)</v>
      </c>
      <c r="C786" s="675">
        <f>'10'!N17</f>
        <v>0</v>
      </c>
    </row>
    <row r="787" spans="1:3" x14ac:dyDescent="0.25">
      <c r="A787" s="2" t="s">
        <v>198</v>
      </c>
      <c r="B787" s="669" t="str">
        <f t="shared" si="18"/>
        <v>Pokytis, kurio siekiama VPS priemone</v>
      </c>
      <c r="C787" s="675">
        <f>'10'!N18</f>
        <v>0</v>
      </c>
    </row>
    <row r="788" spans="1:3" ht="30" x14ac:dyDescent="0.25">
      <c r="A788" s="2" t="s">
        <v>199</v>
      </c>
      <c r="B788" s="509" t="str">
        <f t="shared" si="18"/>
        <v>Kaip priemonė prisidės prie horizontalaus tikslo d įgyvendinimo? (pildoma, jei taikoma)</v>
      </c>
      <c r="C788" s="675">
        <f>'10'!N19</f>
        <v>0</v>
      </c>
    </row>
    <row r="789" spans="1:3" ht="30" x14ac:dyDescent="0.25">
      <c r="A789" s="2" t="s">
        <v>200</v>
      </c>
      <c r="B789" s="509" t="str">
        <f t="shared" si="18"/>
        <v>Kaip priemonė prisidės prie horizontalaus tikslo e įgyvendinimo? (pildoma, jei taikoma)</v>
      </c>
      <c r="C789" s="675">
        <f>'10'!N20</f>
        <v>0</v>
      </c>
    </row>
    <row r="790" spans="1:3" ht="30" x14ac:dyDescent="0.25">
      <c r="A790" s="2" t="s">
        <v>201</v>
      </c>
      <c r="B790" s="509" t="str">
        <f t="shared" si="18"/>
        <v>Kaip priemonė prisidės prie horizontalaus tikslo f įgyvendinimo? (pildoma, jei taikoma)</v>
      </c>
      <c r="C790" s="675">
        <f>'10'!N21</f>
        <v>0</v>
      </c>
    </row>
    <row r="791" spans="1:3" ht="30" x14ac:dyDescent="0.25">
      <c r="A791" s="2" t="s">
        <v>202</v>
      </c>
      <c r="B791" s="509" t="str">
        <f t="shared" si="18"/>
        <v>Kaip priemonė prisidės prie horizontalaus tikslo i įgyvendinimo? (pildoma, jei taikoma)</v>
      </c>
      <c r="C791" s="675">
        <f>'10'!N22</f>
        <v>0</v>
      </c>
    </row>
    <row r="792" spans="1:3" ht="30" x14ac:dyDescent="0.25">
      <c r="A792" s="2" t="s">
        <v>203</v>
      </c>
      <c r="B792" s="673" t="str">
        <f t="shared" si="18"/>
        <v>B dalis. Pareiškėjų ir projektų tinkamumo sąlygos, projektų atrankos principai:</v>
      </c>
      <c r="C792" s="674"/>
    </row>
    <row r="793" spans="1:3" x14ac:dyDescent="0.25">
      <c r="A793" s="2" t="s">
        <v>204</v>
      </c>
      <c r="B793" s="509" t="str">
        <f t="shared" si="18"/>
        <v>Pagal priemonę remiamos veiklos</v>
      </c>
      <c r="C793" s="675">
        <f>'10'!N24</f>
        <v>0</v>
      </c>
    </row>
    <row r="794" spans="1:3" ht="30" x14ac:dyDescent="0.25">
      <c r="A794" s="2" t="s">
        <v>205</v>
      </c>
      <c r="B794" s="669" t="str">
        <f t="shared" si="18"/>
        <v>Tinkami pareiškėjai ir partneriai (jei taikomas reikalavimas projektus įgyvendinti su partneriais)</v>
      </c>
      <c r="C794" s="675">
        <f>'10'!N25</f>
        <v>0</v>
      </c>
    </row>
    <row r="795" spans="1:3" ht="30" x14ac:dyDescent="0.25">
      <c r="A795" s="2" t="s">
        <v>206</v>
      </c>
      <c r="B795" s="669" t="str">
        <f t="shared" si="18"/>
        <v>Priemonės tikslinė grupė (pildoma, jei nesutampa su tinkamais pareiškėjais ir (arba) partneriais)</v>
      </c>
      <c r="C795" s="675">
        <f>'10'!N26</f>
        <v>0</v>
      </c>
    </row>
    <row r="796" spans="1:3" x14ac:dyDescent="0.25">
      <c r="A796" s="2" t="s">
        <v>725</v>
      </c>
      <c r="B796" s="509" t="str">
        <f t="shared" si="18"/>
        <v>Tinkamumo sąlygos pareiškėjams ir projektams</v>
      </c>
      <c r="C796" s="675">
        <f>'10'!N27</f>
        <v>0</v>
      </c>
    </row>
    <row r="797" spans="1:3" x14ac:dyDescent="0.25">
      <c r="A797" s="2" t="s">
        <v>726</v>
      </c>
      <c r="B797" s="671" t="str">
        <f t="shared" si="18"/>
        <v>Projektų atrankos principai</v>
      </c>
      <c r="C797" s="675">
        <f>'10'!N28</f>
        <v>0</v>
      </c>
    </row>
    <row r="798" spans="1:3" x14ac:dyDescent="0.25">
      <c r="A798" s="2" t="s">
        <v>727</v>
      </c>
      <c r="B798" s="509" t="str">
        <f t="shared" si="18"/>
        <v>Planuojamų kvietimų teikti paraiškas skaičius</v>
      </c>
      <c r="C798" s="668">
        <f>'10'!N29</f>
        <v>0</v>
      </c>
    </row>
    <row r="799" spans="1:3" x14ac:dyDescent="0.25">
      <c r="A799" s="2" t="s">
        <v>728</v>
      </c>
      <c r="B799" s="649" t="str">
        <f t="shared" si="18"/>
        <v>C dalis. Paramos dydžiai:</v>
      </c>
      <c r="C799" s="674"/>
    </row>
    <row r="800" spans="1:3" x14ac:dyDescent="0.25">
      <c r="A800" s="2" t="s">
        <v>729</v>
      </c>
      <c r="B800" s="509" t="str">
        <f t="shared" si="18"/>
        <v>Didžiausia paramos suma vietos projektui, Eur</v>
      </c>
      <c r="C800" s="675">
        <f>'10'!N31</f>
        <v>0</v>
      </c>
    </row>
    <row r="801" spans="1:3" x14ac:dyDescent="0.25">
      <c r="A801" s="2" t="s">
        <v>730</v>
      </c>
      <c r="B801" s="509" t="str">
        <f t="shared" si="18"/>
        <v xml:space="preserve">Paramos lyginamoji dalis, proc. </v>
      </c>
      <c r="C801" s="675">
        <f>'10'!N32</f>
        <v>0</v>
      </c>
    </row>
    <row r="802" spans="1:3" x14ac:dyDescent="0.25">
      <c r="A802" s="2" t="s">
        <v>731</v>
      </c>
      <c r="B802" s="509" t="str">
        <f t="shared" si="18"/>
        <v>Planuojama paramos suma priemonei, Eur</v>
      </c>
      <c r="C802" s="676">
        <f>'10'!N33</f>
        <v>0</v>
      </c>
    </row>
    <row r="803" spans="1:3" x14ac:dyDescent="0.25">
      <c r="A803" s="2" t="s">
        <v>732</v>
      </c>
      <c r="B803" s="509" t="str">
        <f t="shared" si="18"/>
        <v>Planuojama paremti projektų (rodiklis L700)</v>
      </c>
      <c r="C803" s="677">
        <f>'10'!N34</f>
        <v>0</v>
      </c>
    </row>
    <row r="804" spans="1:3" x14ac:dyDescent="0.25">
      <c r="A804" s="2" t="s">
        <v>733</v>
      </c>
      <c r="B804" s="509" t="str">
        <f t="shared" si="18"/>
        <v>Paaiškinimas, kaip nustatyta rodiklio L700 reikšmė</v>
      </c>
      <c r="C804" s="675">
        <f>'10'!N35</f>
        <v>0</v>
      </c>
    </row>
    <row r="805" spans="1:3" ht="30" x14ac:dyDescent="0.25">
      <c r="A805" s="2" t="s">
        <v>734</v>
      </c>
      <c r="B805" s="649" t="str">
        <f t="shared" si="18"/>
        <v>D dalis. Priemonės indėlis į ES ir nacionalinių horizontaliųjų principų įgyvendinimą:</v>
      </c>
      <c r="C805" s="674"/>
    </row>
    <row r="806" spans="1:3" x14ac:dyDescent="0.25">
      <c r="A806" s="2" t="s">
        <v>735</v>
      </c>
      <c r="B806" s="678" t="str">
        <f t="shared" si="18"/>
        <v>Subregioninės vietovės principas:</v>
      </c>
      <c r="C806" s="674"/>
    </row>
    <row r="807" spans="1:3" ht="30" x14ac:dyDescent="0.25">
      <c r="A807" s="2" t="s">
        <v>736</v>
      </c>
      <c r="B807" s="509" t="str">
        <f t="shared" si="18"/>
        <v>Ar siekiama, kad pagal priemonę finansuojami projektai apimtų visas VVG teritorijos seniūnijas?</v>
      </c>
      <c r="C807" s="670" t="str">
        <f>'10'!N38</f>
        <v>Ne</v>
      </c>
    </row>
    <row r="808" spans="1:3" x14ac:dyDescent="0.25">
      <c r="A808" s="2" t="s">
        <v>737</v>
      </c>
      <c r="B808" s="509" t="str">
        <f t="shared" si="18"/>
        <v>Pasirinkimo pagrindimas</v>
      </c>
      <c r="C808" s="675">
        <f>'10'!N39</f>
        <v>0</v>
      </c>
    </row>
    <row r="809" spans="1:3" x14ac:dyDescent="0.25">
      <c r="A809" s="2" t="s">
        <v>738</v>
      </c>
      <c r="B809" s="678" t="str">
        <f t="shared" si="18"/>
        <v>Partnerystės principas:</v>
      </c>
      <c r="C809" s="674"/>
    </row>
    <row r="810" spans="1:3" ht="30" x14ac:dyDescent="0.25">
      <c r="A810" s="2" t="s">
        <v>739</v>
      </c>
      <c r="B810" s="509" t="str">
        <f t="shared" si="18"/>
        <v>Ar siekiama, kad pagal priemonę finansuojami projektai būtų vykdomi su partneriais?</v>
      </c>
      <c r="C810" s="670" t="str">
        <f>'10'!N41</f>
        <v>Ne</v>
      </c>
    </row>
    <row r="811" spans="1:3" x14ac:dyDescent="0.25">
      <c r="A811" s="2" t="s">
        <v>740</v>
      </c>
      <c r="B811" s="509" t="str">
        <f t="shared" si="18"/>
        <v>Pasirinkimo pagrindimas</v>
      </c>
      <c r="C811" s="675">
        <f>'10'!N42</f>
        <v>0</v>
      </c>
    </row>
    <row r="812" spans="1:3" x14ac:dyDescent="0.25">
      <c r="A812" s="2" t="s">
        <v>741</v>
      </c>
      <c r="B812" s="678" t="str">
        <f t="shared" si="18"/>
        <v>Inovacijų principas:</v>
      </c>
      <c r="C812" s="674"/>
    </row>
    <row r="813" spans="1:3" ht="30" x14ac:dyDescent="0.25">
      <c r="A813" s="2" t="s">
        <v>742</v>
      </c>
      <c r="B813" s="509" t="str">
        <f t="shared" si="18"/>
        <v>Ar siekiama, kad pagal priemonę finansuojami projektai būtų skirti inovacijoms vietos lygiu diegti?</v>
      </c>
      <c r="C813" s="670" t="str">
        <f>'10'!N44</f>
        <v>Ne</v>
      </c>
    </row>
    <row r="814" spans="1:3" x14ac:dyDescent="0.25">
      <c r="A814" s="2" t="s">
        <v>743</v>
      </c>
      <c r="B814" s="509" t="str">
        <f t="shared" si="18"/>
        <v>Pasirinkimo pagrindimas</v>
      </c>
      <c r="C814" s="675">
        <f>'10'!N45</f>
        <v>0</v>
      </c>
    </row>
    <row r="815" spans="1:3" ht="30" x14ac:dyDescent="0.25">
      <c r="A815" s="2" t="s">
        <v>744</v>
      </c>
      <c r="B815" s="509" t="str">
        <f t="shared" si="18"/>
        <v>Planuojama paremti projektų, skirtų inovacijoms vietos lygiu diegti (rodiklis L710)</v>
      </c>
      <c r="C815" s="677">
        <f>'10'!N46</f>
        <v>0</v>
      </c>
    </row>
    <row r="816" spans="1:3" x14ac:dyDescent="0.25">
      <c r="A816" s="2" t="s">
        <v>745</v>
      </c>
      <c r="B816" s="678" t="str">
        <f t="shared" si="18"/>
        <v>Lyčių lygybė ir nediskriminavimas:</v>
      </c>
      <c r="C816" s="674"/>
    </row>
    <row r="817" spans="1:3" ht="30" x14ac:dyDescent="0.25">
      <c r="A817" s="2" t="s">
        <v>746</v>
      </c>
      <c r="B817" s="509" t="str">
        <f t="shared" si="18"/>
        <v>Ar pagal priemonę finansuojami projektai, skirti lyčių lygybei ir nediskriminavimui?</v>
      </c>
      <c r="C817" s="670" t="str">
        <f>'10'!N48</f>
        <v>Ne</v>
      </c>
    </row>
    <row r="818" spans="1:3" x14ac:dyDescent="0.25">
      <c r="A818" s="2" t="s">
        <v>747</v>
      </c>
      <c r="B818" s="509" t="str">
        <f t="shared" si="18"/>
        <v>Pasirinkimo pagrindimas (jei taip, kaip bus užtikrinta)</v>
      </c>
      <c r="C818" s="675">
        <f>'10'!N49</f>
        <v>0</v>
      </c>
    </row>
    <row r="819" spans="1:3" x14ac:dyDescent="0.25">
      <c r="A819" s="2" t="s">
        <v>748</v>
      </c>
      <c r="B819" s="678" t="str">
        <f t="shared" si="18"/>
        <v>Jaunimas:</v>
      </c>
      <c r="C819" s="674"/>
    </row>
    <row r="820" spans="1:3" ht="30" x14ac:dyDescent="0.25">
      <c r="A820" s="2" t="s">
        <v>749</v>
      </c>
      <c r="B820" s="509" t="str">
        <f t="shared" si="18"/>
        <v>Ar pagal priemonę finansuojami projektai, skirti jaunimui?</v>
      </c>
      <c r="C820" s="670" t="str">
        <f>'10'!N51</f>
        <v>Ne</v>
      </c>
    </row>
    <row r="821" spans="1:3" x14ac:dyDescent="0.25">
      <c r="A821" s="2" t="s">
        <v>750</v>
      </c>
      <c r="B821" s="509" t="str">
        <f t="shared" si="18"/>
        <v>Pasirinkimo pagrindimas (jei taip, kaip bus užtikrinta)</v>
      </c>
      <c r="C821" s="675">
        <f>'10'!N52</f>
        <v>0</v>
      </c>
    </row>
    <row r="822" spans="1:3" x14ac:dyDescent="0.25">
      <c r="A822" s="2" t="s">
        <v>751</v>
      </c>
      <c r="B822" s="673" t="str">
        <f t="shared" si="18"/>
        <v>E dalis. Priemonės rezultato rodikliai:</v>
      </c>
      <c r="C822" s="674"/>
    </row>
    <row r="823" spans="1:3" x14ac:dyDescent="0.25">
      <c r="A823" s="2" t="s">
        <v>752</v>
      </c>
      <c r="B823" s="678" t="str">
        <f t="shared" si="18"/>
        <v>SP rezultato rodiklių taikymas priemonei:</v>
      </c>
      <c r="C823" s="674"/>
    </row>
    <row r="824" spans="1:3" x14ac:dyDescent="0.25">
      <c r="A824" s="2" t="s">
        <v>753</v>
      </c>
      <c r="B824" s="679" t="str">
        <f t="shared" si="18"/>
        <v>R.3</v>
      </c>
      <c r="C824" s="685" t="str">
        <f>'10'!N55</f>
        <v>Ne</v>
      </c>
    </row>
    <row r="825" spans="1:3" x14ac:dyDescent="0.25">
      <c r="A825" s="2" t="s">
        <v>754</v>
      </c>
      <c r="B825" s="679" t="str">
        <f t="shared" si="18"/>
        <v>R.37</v>
      </c>
      <c r="C825" s="685" t="str">
        <f>'10'!N56</f>
        <v>Ne</v>
      </c>
    </row>
    <row r="826" spans="1:3" x14ac:dyDescent="0.25">
      <c r="A826" s="2" t="s">
        <v>755</v>
      </c>
      <c r="B826" s="679" t="str">
        <f t="shared" si="18"/>
        <v>R.39</v>
      </c>
      <c r="C826" s="685" t="str">
        <f>'10'!N57</f>
        <v>Ne</v>
      </c>
    </row>
    <row r="827" spans="1:3" x14ac:dyDescent="0.25">
      <c r="A827" s="2" t="s">
        <v>756</v>
      </c>
      <c r="B827" s="679" t="str">
        <f t="shared" si="18"/>
        <v>R.41</v>
      </c>
      <c r="C827" s="685" t="str">
        <f>'10'!N58</f>
        <v>Ne</v>
      </c>
    </row>
    <row r="828" spans="1:3" x14ac:dyDescent="0.25">
      <c r="A828" s="2" t="s">
        <v>757</v>
      </c>
      <c r="B828" s="679" t="str">
        <f t="shared" si="18"/>
        <v>R.42</v>
      </c>
      <c r="C828" s="685" t="str">
        <f>'10'!N59</f>
        <v>Ne</v>
      </c>
    </row>
    <row r="829" spans="1:3" x14ac:dyDescent="0.25">
      <c r="A829" s="2" t="s">
        <v>758</v>
      </c>
      <c r="B829" s="678" t="str">
        <f t="shared" si="18"/>
        <v>VPS rodiklių taikymas priemonei:</v>
      </c>
      <c r="C829" s="686"/>
    </row>
    <row r="830" spans="1:3" x14ac:dyDescent="0.25">
      <c r="A830" s="2" t="s">
        <v>759</v>
      </c>
      <c r="B830" s="679" t="str">
        <f t="shared" si="18"/>
        <v>ALYT-P.1</v>
      </c>
      <c r="C830" s="685" t="str">
        <f>'10'!N61</f>
        <v>Ne</v>
      </c>
    </row>
    <row r="831" spans="1:3" x14ac:dyDescent="0.25">
      <c r="A831" s="2" t="s">
        <v>760</v>
      </c>
      <c r="B831" s="679" t="str">
        <f t="shared" si="18"/>
        <v>ALYT-P.2</v>
      </c>
      <c r="C831" s="685" t="str">
        <f>'10'!N62</f>
        <v>Ne</v>
      </c>
    </row>
    <row r="832" spans="1:3" x14ac:dyDescent="0.25">
      <c r="A832" s="2" t="s">
        <v>761</v>
      </c>
      <c r="B832" s="679" t="str">
        <f t="shared" si="18"/>
        <v>ALYT-P.3</v>
      </c>
      <c r="C832" s="685" t="str">
        <f>'10'!N63</f>
        <v>Ne</v>
      </c>
    </row>
    <row r="833" spans="1:3" x14ac:dyDescent="0.25">
      <c r="A833" s="2" t="s">
        <v>762</v>
      </c>
      <c r="B833" s="679" t="str">
        <f t="shared" si="18"/>
        <v>ALYT-P.4</v>
      </c>
      <c r="C833" s="685" t="str">
        <f>'10'!N64</f>
        <v>Ne</v>
      </c>
    </row>
    <row r="834" spans="1:3" x14ac:dyDescent="0.25">
      <c r="A834" s="2" t="s">
        <v>763</v>
      </c>
      <c r="B834" s="679" t="str">
        <f t="shared" si="18"/>
        <v>ALYT-P.5</v>
      </c>
      <c r="C834" s="685" t="str">
        <f>'10'!N65</f>
        <v>Ne</v>
      </c>
    </row>
    <row r="835" spans="1:3" x14ac:dyDescent="0.25">
      <c r="A835" s="2" t="s">
        <v>764</v>
      </c>
      <c r="B835" s="679" t="str">
        <f t="shared" si="18"/>
        <v>ALYT-P.6</v>
      </c>
      <c r="C835" s="685" t="str">
        <f>'10'!N66</f>
        <v>Ne</v>
      </c>
    </row>
    <row r="836" spans="1:3" x14ac:dyDescent="0.25">
      <c r="A836" s="2" t="s">
        <v>765</v>
      </c>
      <c r="B836" s="679" t="str">
        <f t="shared" si="18"/>
        <v>ALYT-P.7</v>
      </c>
      <c r="C836" s="685" t="str">
        <f>'10'!N67</f>
        <v>Ne</v>
      </c>
    </row>
    <row r="837" spans="1:3" x14ac:dyDescent="0.25">
      <c r="A837" s="2" t="s">
        <v>766</v>
      </c>
      <c r="B837" s="679" t="str">
        <f t="shared" si="18"/>
        <v>ALYT-P.8</v>
      </c>
      <c r="C837" s="685" t="str">
        <f>'10'!N68</f>
        <v>Ne</v>
      </c>
    </row>
    <row r="838" spans="1:3" x14ac:dyDescent="0.25">
      <c r="A838" s="2" t="s">
        <v>767</v>
      </c>
      <c r="B838" s="679" t="str">
        <f t="shared" si="18"/>
        <v>ALYT-P.9</v>
      </c>
      <c r="C838" s="685" t="str">
        <f>'10'!N69</f>
        <v>Ne</v>
      </c>
    </row>
    <row r="839" spans="1:3" x14ac:dyDescent="0.25">
      <c r="A839" s="2" t="s">
        <v>768</v>
      </c>
      <c r="B839" s="681" t="str">
        <f t="shared" si="18"/>
        <v>ALYT-P.10</v>
      </c>
      <c r="C839" s="687" t="str">
        <f>'10'!N70</f>
        <v>Ne</v>
      </c>
    </row>
    <row r="840" spans="1:3" x14ac:dyDescent="0.25">
      <c r="A840" s="2" t="s">
        <v>769</v>
      </c>
      <c r="B840" s="673" t="str">
        <f t="shared" si="18"/>
        <v>F dalis. Pagal priemonę remiamų projektų pobūdis:</v>
      </c>
      <c r="C840" s="674"/>
    </row>
    <row r="841" spans="1:3" x14ac:dyDescent="0.25">
      <c r="A841" s="2" t="s">
        <v>770</v>
      </c>
      <c r="B841" s="669" t="str">
        <f t="shared" ref="B841:B850" si="19">B764</f>
        <v>Remiami pelno projektai</v>
      </c>
      <c r="C841" s="670" t="str">
        <f>'10'!N72</f>
        <v>Ne</v>
      </c>
    </row>
    <row r="842" spans="1:3" ht="60" x14ac:dyDescent="0.25">
      <c r="A842" s="2" t="s">
        <v>771</v>
      </c>
      <c r="B842" s="671" t="str">
        <f t="shared" si="19"/>
        <v>Remiami projektai, susiję su žinių perdavimu, įskaitant konsultacijas, mokymą ir keitimąsi žiniomis apie tvarią, ekonominę, socialinę, aplinką ir klimatą tausojančią veiklą (aktualu rodikliui L801)</v>
      </c>
      <c r="C842" s="670" t="str">
        <f>'10'!N73</f>
        <v>Ne</v>
      </c>
    </row>
    <row r="843" spans="1:3" ht="75" x14ac:dyDescent="0.25">
      <c r="A843" s="2" t="s">
        <v>772</v>
      </c>
      <c r="B843" s="671" t="str">
        <f t="shared" si="19"/>
        <v>Remiami projektai, susiję su gamintojų organizacijomis, vietinėmis rinkomis, trumpomis tiekimo grandinėmis ir kokybės schemomis, įskaitant paramą investicijoms, rinkodaros veiklą ir kt. (aktualu rodikliui L802)</v>
      </c>
      <c r="C843" s="670" t="str">
        <f>'10'!N74</f>
        <v>Ne</v>
      </c>
    </row>
    <row r="844" spans="1:3" ht="45" x14ac:dyDescent="0.25">
      <c r="A844" s="2" t="s">
        <v>773</v>
      </c>
      <c r="B844" s="671" t="str">
        <f t="shared" si="19"/>
        <v>Remiami projektai, susiję su atsinaujinančios energijos gamybos pajėgumais, įskaitant biologinę (aktualu rodikliui L803)</v>
      </c>
      <c r="C844" s="670" t="str">
        <f>'10'!N75</f>
        <v>Ne</v>
      </c>
    </row>
    <row r="845" spans="1:3" ht="60" x14ac:dyDescent="0.25">
      <c r="A845" s="2" t="s">
        <v>774</v>
      </c>
      <c r="B845" s="671" t="str">
        <f t="shared" si="19"/>
        <v>Remiami projektai, prisidedantys prie aplinkos tvarumo, klimato kaitos švelninimo bei prisitaikymo prie jos tikslų įgyvendinimo kaimo vietovėse (aktualu rodikliui L804)</v>
      </c>
      <c r="C845" s="670" t="str">
        <f>'10'!N76</f>
        <v>Ne</v>
      </c>
    </row>
    <row r="846" spans="1:3" ht="30" x14ac:dyDescent="0.25">
      <c r="A846" s="2" t="s">
        <v>775</v>
      </c>
      <c r="B846" s="671" t="str">
        <f t="shared" si="19"/>
        <v>Remiami projektai, kurie kuria darbo vietas (aktualu rodikliui L805)</v>
      </c>
      <c r="C846" s="670" t="str">
        <f>'10'!N77</f>
        <v>Ne</v>
      </c>
    </row>
    <row r="847" spans="1:3" ht="30" x14ac:dyDescent="0.25">
      <c r="A847" s="2" t="s">
        <v>776</v>
      </c>
      <c r="B847" s="671" t="str">
        <f t="shared" si="19"/>
        <v>Remiami kaimo verslų, įskaitant bioekonomiką, projektai (aktualu rodikliui L 806)</v>
      </c>
      <c r="C847" s="670" t="str">
        <f>'10'!N78</f>
        <v>Ne</v>
      </c>
    </row>
    <row r="848" spans="1:3" ht="30" x14ac:dyDescent="0.25">
      <c r="A848" s="2" t="s">
        <v>777</v>
      </c>
      <c r="B848" s="671" t="str">
        <f t="shared" si="19"/>
        <v>Remiami projektai, susiję su sumanių kaimų strategijomis (aktualu rodikliui L807)</v>
      </c>
      <c r="C848" s="670" t="str">
        <f>'10'!N79</f>
        <v>Ne</v>
      </c>
    </row>
    <row r="849" spans="1:3" ht="30" x14ac:dyDescent="0.25">
      <c r="A849" s="2" t="s">
        <v>778</v>
      </c>
      <c r="B849" s="671" t="str">
        <f t="shared" si="19"/>
        <v>Remiami projektai, gerinantys paslaugų prieinamumą ir infrastruktūrą (aktualu rodikliui L808)</v>
      </c>
      <c r="C849" s="670" t="str">
        <f>'10'!N80</f>
        <v>Ne</v>
      </c>
    </row>
    <row r="850" spans="1:3" ht="30" x14ac:dyDescent="0.25">
      <c r="A850" s="2" t="s">
        <v>779</v>
      </c>
      <c r="B850" s="671" t="str">
        <f t="shared" si="19"/>
        <v>Remiami socialinės įtraukties projektai (aktualu rodikliui L809)</v>
      </c>
      <c r="C850" s="670" t="str">
        <f>'10'!N81</f>
        <v>Ne</v>
      </c>
    </row>
    <row r="851" spans="1:3" x14ac:dyDescent="0.25">
      <c r="B851" s="647"/>
      <c r="C851" s="683"/>
    </row>
    <row r="852" spans="1:3" x14ac:dyDescent="0.25">
      <c r="A852" s="1"/>
      <c r="B852" s="362"/>
      <c r="C852" s="684" t="str">
        <f>'10'!O6</f>
        <v>12 priemonė</v>
      </c>
    </row>
    <row r="853" spans="1:3" x14ac:dyDescent="0.25">
      <c r="A853" s="2" t="s">
        <v>188</v>
      </c>
      <c r="B853" s="509" t="str">
        <f>B776</f>
        <v>Priemonės pavadinimas</v>
      </c>
      <c r="C853" s="668">
        <f>'10'!O7</f>
        <v>0</v>
      </c>
    </row>
    <row r="854" spans="1:3" x14ac:dyDescent="0.25">
      <c r="A854" s="2" t="s">
        <v>189</v>
      </c>
      <c r="B854" s="669" t="str">
        <f t="shared" ref="B854:B917" si="20">B777</f>
        <v>Priemonės rūšis</v>
      </c>
      <c r="C854" s="668">
        <f>'10'!O8</f>
        <v>0</v>
      </c>
    </row>
    <row r="855" spans="1:3" ht="30" x14ac:dyDescent="0.25">
      <c r="A855" s="2" t="s">
        <v>190</v>
      </c>
      <c r="B855" s="669" t="str">
        <f t="shared" si="20"/>
        <v>VVG teritorijos poreikių, kuriuos tenkina priemonė, skaičius</v>
      </c>
      <c r="C855" s="668">
        <f>'10'!O9</f>
        <v>0</v>
      </c>
    </row>
    <row r="856" spans="1:3" x14ac:dyDescent="0.25">
      <c r="A856" s="2" t="s">
        <v>191</v>
      </c>
      <c r="B856" s="669" t="str">
        <f t="shared" si="20"/>
        <v>BŽŪP tikslų, kuriuos įgyvendina priemonė, skaičius</v>
      </c>
      <c r="C856" s="668">
        <f>'10'!O10</f>
        <v>0</v>
      </c>
    </row>
    <row r="857" spans="1:3" x14ac:dyDescent="0.25">
      <c r="A857" s="2" t="s">
        <v>192</v>
      </c>
      <c r="B857" s="669" t="str">
        <f t="shared" si="20"/>
        <v>Pagrindinis BŽŪP tikslas, kurį įgyvendina VPS priemonė</v>
      </c>
      <c r="C857" s="670" t="str">
        <f>'10'!O11</f>
        <v>Pasirinkite</v>
      </c>
    </row>
    <row r="858" spans="1:3" ht="30" x14ac:dyDescent="0.25">
      <c r="A858" s="2" t="s">
        <v>193</v>
      </c>
      <c r="B858" s="671" t="str">
        <f t="shared" si="20"/>
        <v>Ar priemonė prisideda prie 4 konkretaus BŽŪP tikslo? (tikslas nurodytas 5 lape)</v>
      </c>
      <c r="C858" s="670" t="str">
        <f>'10'!O12</f>
        <v>Ne</v>
      </c>
    </row>
    <row r="859" spans="1:3" ht="30" x14ac:dyDescent="0.25">
      <c r="A859" s="2" t="s">
        <v>194</v>
      </c>
      <c r="B859" s="671" t="str">
        <f t="shared" si="20"/>
        <v>Ar priemonė prisideda prie 5 konkretaus BŽŪP tikslo? (tikslas nurodytas 5 lape)</v>
      </c>
      <c r="C859" s="670" t="str">
        <f>'10'!O13</f>
        <v>Ne</v>
      </c>
    </row>
    <row r="860" spans="1:3" ht="30" x14ac:dyDescent="0.25">
      <c r="A860" s="2" t="s">
        <v>195</v>
      </c>
      <c r="B860" s="671" t="str">
        <f t="shared" si="20"/>
        <v>Ar priemonė prisideda prie 6 konkretaus BŽŪP tikslo? (tikslas nurodytas 5 lape)</v>
      </c>
      <c r="C860" s="670" t="str">
        <f>'10'!O14</f>
        <v>Ne</v>
      </c>
    </row>
    <row r="861" spans="1:3" ht="30" x14ac:dyDescent="0.25">
      <c r="A861" s="2" t="s">
        <v>196</v>
      </c>
      <c r="B861" s="671" t="str">
        <f t="shared" si="20"/>
        <v>Ar priemonė prisideda prie 9 konkretaus BŽŪP tikslo? (tikslas nurodytas 5 lape)</v>
      </c>
      <c r="C861" s="670" t="str">
        <f>'10'!O15</f>
        <v>Ne</v>
      </c>
    </row>
    <row r="862" spans="1:3" x14ac:dyDescent="0.25">
      <c r="A862" s="2" t="s">
        <v>94</v>
      </c>
      <c r="B862" s="673" t="str">
        <f t="shared" si="20"/>
        <v>A dalis. Priemonės intervencijos logika:</v>
      </c>
      <c r="C862" s="674"/>
    </row>
    <row r="863" spans="1:3" ht="45" x14ac:dyDescent="0.25">
      <c r="A863" s="2" t="s">
        <v>197</v>
      </c>
      <c r="B863" s="671" t="str">
        <f t="shared" si="20"/>
        <v>Priemonės tikslas, ryšys su pagrindiniu BŽŪP tikslu ir VVG teritorijos poreikiais (problemomis ir (arba) potencialu), ryšys su VPS tema (jei taikoma)</v>
      </c>
      <c r="C863" s="675">
        <f>'10'!O17</f>
        <v>0</v>
      </c>
    </row>
    <row r="864" spans="1:3" x14ac:dyDescent="0.25">
      <c r="A864" s="2" t="s">
        <v>198</v>
      </c>
      <c r="B864" s="669" t="str">
        <f t="shared" si="20"/>
        <v>Pokytis, kurio siekiama VPS priemone</v>
      </c>
      <c r="C864" s="675">
        <f>'10'!O18</f>
        <v>0</v>
      </c>
    </row>
    <row r="865" spans="1:3" ht="30" x14ac:dyDescent="0.25">
      <c r="A865" s="2" t="s">
        <v>199</v>
      </c>
      <c r="B865" s="509" t="str">
        <f t="shared" si="20"/>
        <v>Kaip priemonė prisidės prie horizontalaus tikslo d įgyvendinimo? (pildoma, jei taikoma)</v>
      </c>
      <c r="C865" s="675">
        <f>'10'!O19</f>
        <v>0</v>
      </c>
    </row>
    <row r="866" spans="1:3" ht="30" x14ac:dyDescent="0.25">
      <c r="A866" s="2" t="s">
        <v>200</v>
      </c>
      <c r="B866" s="509" t="str">
        <f t="shared" si="20"/>
        <v>Kaip priemonė prisidės prie horizontalaus tikslo e įgyvendinimo? (pildoma, jei taikoma)</v>
      </c>
      <c r="C866" s="675">
        <f>'10'!O20</f>
        <v>0</v>
      </c>
    </row>
    <row r="867" spans="1:3" ht="30" x14ac:dyDescent="0.25">
      <c r="A867" s="2" t="s">
        <v>201</v>
      </c>
      <c r="B867" s="509" t="str">
        <f t="shared" si="20"/>
        <v>Kaip priemonė prisidės prie horizontalaus tikslo f įgyvendinimo? (pildoma, jei taikoma)</v>
      </c>
      <c r="C867" s="675">
        <f>'10'!O21</f>
        <v>0</v>
      </c>
    </row>
    <row r="868" spans="1:3" ht="30" x14ac:dyDescent="0.25">
      <c r="A868" s="2" t="s">
        <v>202</v>
      </c>
      <c r="B868" s="509" t="str">
        <f t="shared" si="20"/>
        <v>Kaip priemonė prisidės prie horizontalaus tikslo i įgyvendinimo? (pildoma, jei taikoma)</v>
      </c>
      <c r="C868" s="675">
        <f>'10'!O22</f>
        <v>0</v>
      </c>
    </row>
    <row r="869" spans="1:3" ht="30" x14ac:dyDescent="0.25">
      <c r="A869" s="2" t="s">
        <v>203</v>
      </c>
      <c r="B869" s="673" t="str">
        <f t="shared" si="20"/>
        <v>B dalis. Pareiškėjų ir projektų tinkamumo sąlygos, projektų atrankos principai:</v>
      </c>
      <c r="C869" s="674"/>
    </row>
    <row r="870" spans="1:3" x14ac:dyDescent="0.25">
      <c r="A870" s="2" t="s">
        <v>204</v>
      </c>
      <c r="B870" s="509" t="str">
        <f t="shared" si="20"/>
        <v>Pagal priemonę remiamos veiklos</v>
      </c>
      <c r="C870" s="675">
        <f>'10'!O24</f>
        <v>0</v>
      </c>
    </row>
    <row r="871" spans="1:3" ht="30" x14ac:dyDescent="0.25">
      <c r="A871" s="2" t="s">
        <v>205</v>
      </c>
      <c r="B871" s="669" t="str">
        <f t="shared" si="20"/>
        <v>Tinkami pareiškėjai ir partneriai (jei taikomas reikalavimas projektus įgyvendinti su partneriais)</v>
      </c>
      <c r="C871" s="675">
        <f>'10'!O25</f>
        <v>0</v>
      </c>
    </row>
    <row r="872" spans="1:3" ht="30" x14ac:dyDescent="0.25">
      <c r="A872" s="2" t="s">
        <v>206</v>
      </c>
      <c r="B872" s="669" t="str">
        <f t="shared" si="20"/>
        <v>Priemonės tikslinė grupė (pildoma, jei nesutampa su tinkamais pareiškėjais ir (arba) partneriais)</v>
      </c>
      <c r="C872" s="675">
        <f>'10'!O26</f>
        <v>0</v>
      </c>
    </row>
    <row r="873" spans="1:3" x14ac:dyDescent="0.25">
      <c r="A873" s="2" t="s">
        <v>725</v>
      </c>
      <c r="B873" s="509" t="str">
        <f t="shared" si="20"/>
        <v>Tinkamumo sąlygos pareiškėjams ir projektams</v>
      </c>
      <c r="C873" s="675">
        <f>'10'!O27</f>
        <v>0</v>
      </c>
    </row>
    <row r="874" spans="1:3" x14ac:dyDescent="0.25">
      <c r="A874" s="2" t="s">
        <v>726</v>
      </c>
      <c r="B874" s="671" t="str">
        <f t="shared" si="20"/>
        <v>Projektų atrankos principai</v>
      </c>
      <c r="C874" s="675">
        <f>'10'!O28</f>
        <v>0</v>
      </c>
    </row>
    <row r="875" spans="1:3" x14ac:dyDescent="0.25">
      <c r="A875" s="2" t="s">
        <v>727</v>
      </c>
      <c r="B875" s="509" t="str">
        <f t="shared" si="20"/>
        <v>Planuojamų kvietimų teikti paraiškas skaičius</v>
      </c>
      <c r="C875" s="668">
        <f>'10'!O29</f>
        <v>0</v>
      </c>
    </row>
    <row r="876" spans="1:3" x14ac:dyDescent="0.25">
      <c r="A876" s="2" t="s">
        <v>728</v>
      </c>
      <c r="B876" s="649" t="str">
        <f t="shared" si="20"/>
        <v>C dalis. Paramos dydžiai:</v>
      </c>
      <c r="C876" s="674"/>
    </row>
    <row r="877" spans="1:3" x14ac:dyDescent="0.25">
      <c r="A877" s="2" t="s">
        <v>729</v>
      </c>
      <c r="B877" s="509" t="str">
        <f t="shared" si="20"/>
        <v>Didžiausia paramos suma vietos projektui, Eur</v>
      </c>
      <c r="C877" s="675">
        <f>'10'!O31</f>
        <v>0</v>
      </c>
    </row>
    <row r="878" spans="1:3" x14ac:dyDescent="0.25">
      <c r="A878" s="2" t="s">
        <v>730</v>
      </c>
      <c r="B878" s="509" t="str">
        <f t="shared" si="20"/>
        <v xml:space="preserve">Paramos lyginamoji dalis, proc. </v>
      </c>
      <c r="C878" s="675">
        <f>'10'!O32</f>
        <v>0</v>
      </c>
    </row>
    <row r="879" spans="1:3" x14ac:dyDescent="0.25">
      <c r="A879" s="2" t="s">
        <v>731</v>
      </c>
      <c r="B879" s="509" t="str">
        <f t="shared" si="20"/>
        <v>Planuojama paramos suma priemonei, Eur</v>
      </c>
      <c r="C879" s="676">
        <f>'10'!O33</f>
        <v>0</v>
      </c>
    </row>
    <row r="880" spans="1:3" x14ac:dyDescent="0.25">
      <c r="A880" s="2" t="s">
        <v>732</v>
      </c>
      <c r="B880" s="509" t="str">
        <f t="shared" si="20"/>
        <v>Planuojama paremti projektų (rodiklis L700)</v>
      </c>
      <c r="C880" s="677">
        <f>'10'!O34</f>
        <v>0</v>
      </c>
    </row>
    <row r="881" spans="1:3" x14ac:dyDescent="0.25">
      <c r="A881" s="2" t="s">
        <v>733</v>
      </c>
      <c r="B881" s="509" t="str">
        <f t="shared" si="20"/>
        <v>Paaiškinimas, kaip nustatyta rodiklio L700 reikšmė</v>
      </c>
      <c r="C881" s="675">
        <f>'10'!O35</f>
        <v>0</v>
      </c>
    </row>
    <row r="882" spans="1:3" ht="30" x14ac:dyDescent="0.25">
      <c r="A882" s="2" t="s">
        <v>734</v>
      </c>
      <c r="B882" s="649" t="str">
        <f t="shared" si="20"/>
        <v>D dalis. Priemonės indėlis į ES ir nacionalinių horizontaliųjų principų įgyvendinimą:</v>
      </c>
      <c r="C882" s="674"/>
    </row>
    <row r="883" spans="1:3" x14ac:dyDescent="0.25">
      <c r="A883" s="2" t="s">
        <v>735</v>
      </c>
      <c r="B883" s="678" t="str">
        <f t="shared" si="20"/>
        <v>Subregioninės vietovės principas:</v>
      </c>
      <c r="C883" s="674"/>
    </row>
    <row r="884" spans="1:3" ht="30" x14ac:dyDescent="0.25">
      <c r="A884" s="2" t="s">
        <v>736</v>
      </c>
      <c r="B884" s="509" t="str">
        <f t="shared" si="20"/>
        <v>Ar siekiama, kad pagal priemonę finansuojami projektai apimtų visas VVG teritorijos seniūnijas?</v>
      </c>
      <c r="C884" s="670" t="str">
        <f>'10'!O38</f>
        <v>Ne</v>
      </c>
    </row>
    <row r="885" spans="1:3" x14ac:dyDescent="0.25">
      <c r="A885" s="2" t="s">
        <v>737</v>
      </c>
      <c r="B885" s="509" t="str">
        <f t="shared" si="20"/>
        <v>Pasirinkimo pagrindimas</v>
      </c>
      <c r="C885" s="675">
        <f>'10'!O39</f>
        <v>0</v>
      </c>
    </row>
    <row r="886" spans="1:3" x14ac:dyDescent="0.25">
      <c r="A886" s="2" t="s">
        <v>738</v>
      </c>
      <c r="B886" s="678" t="str">
        <f t="shared" si="20"/>
        <v>Partnerystės principas:</v>
      </c>
      <c r="C886" s="674"/>
    </row>
    <row r="887" spans="1:3" ht="30" x14ac:dyDescent="0.25">
      <c r="A887" s="2" t="s">
        <v>739</v>
      </c>
      <c r="B887" s="509" t="str">
        <f t="shared" si="20"/>
        <v>Ar siekiama, kad pagal priemonę finansuojami projektai būtų vykdomi su partneriais?</v>
      </c>
      <c r="C887" s="670" t="str">
        <f>'10'!O41</f>
        <v>Ne</v>
      </c>
    </row>
    <row r="888" spans="1:3" x14ac:dyDescent="0.25">
      <c r="A888" s="2" t="s">
        <v>740</v>
      </c>
      <c r="B888" s="509" t="str">
        <f t="shared" si="20"/>
        <v>Pasirinkimo pagrindimas</v>
      </c>
      <c r="C888" s="675">
        <f>'10'!O42</f>
        <v>0</v>
      </c>
    </row>
    <row r="889" spans="1:3" x14ac:dyDescent="0.25">
      <c r="A889" s="2" t="s">
        <v>741</v>
      </c>
      <c r="B889" s="678" t="str">
        <f t="shared" si="20"/>
        <v>Inovacijų principas:</v>
      </c>
      <c r="C889" s="674"/>
    </row>
    <row r="890" spans="1:3" ht="30" x14ac:dyDescent="0.25">
      <c r="A890" s="2" t="s">
        <v>742</v>
      </c>
      <c r="B890" s="509" t="str">
        <f t="shared" si="20"/>
        <v>Ar siekiama, kad pagal priemonę finansuojami projektai būtų skirti inovacijoms vietos lygiu diegti?</v>
      </c>
      <c r="C890" s="670" t="str">
        <f>'10'!O44</f>
        <v>Ne</v>
      </c>
    </row>
    <row r="891" spans="1:3" x14ac:dyDescent="0.25">
      <c r="A891" s="2" t="s">
        <v>743</v>
      </c>
      <c r="B891" s="509" t="str">
        <f t="shared" si="20"/>
        <v>Pasirinkimo pagrindimas</v>
      </c>
      <c r="C891" s="675">
        <f>'10'!O45</f>
        <v>0</v>
      </c>
    </row>
    <row r="892" spans="1:3" ht="30" x14ac:dyDescent="0.25">
      <c r="A892" s="2" t="s">
        <v>744</v>
      </c>
      <c r="B892" s="509" t="str">
        <f t="shared" si="20"/>
        <v>Planuojama paremti projektų, skirtų inovacijoms vietos lygiu diegti (rodiklis L710)</v>
      </c>
      <c r="C892" s="677">
        <f>'10'!O46</f>
        <v>0</v>
      </c>
    </row>
    <row r="893" spans="1:3" x14ac:dyDescent="0.25">
      <c r="A893" s="2" t="s">
        <v>745</v>
      </c>
      <c r="B893" s="678" t="str">
        <f t="shared" si="20"/>
        <v>Lyčių lygybė ir nediskriminavimas:</v>
      </c>
      <c r="C893" s="674"/>
    </row>
    <row r="894" spans="1:3" ht="30" x14ac:dyDescent="0.25">
      <c r="A894" s="2" t="s">
        <v>746</v>
      </c>
      <c r="B894" s="509" t="str">
        <f t="shared" si="20"/>
        <v>Ar pagal priemonę finansuojami projektai, skirti lyčių lygybei ir nediskriminavimui?</v>
      </c>
      <c r="C894" s="670" t="str">
        <f>'10'!O48</f>
        <v>Ne</v>
      </c>
    </row>
    <row r="895" spans="1:3" x14ac:dyDescent="0.25">
      <c r="A895" s="2" t="s">
        <v>747</v>
      </c>
      <c r="B895" s="509" t="str">
        <f t="shared" si="20"/>
        <v>Pasirinkimo pagrindimas (jei taip, kaip bus užtikrinta)</v>
      </c>
      <c r="C895" s="675">
        <f>'10'!O49</f>
        <v>0</v>
      </c>
    </row>
    <row r="896" spans="1:3" x14ac:dyDescent="0.25">
      <c r="A896" s="2" t="s">
        <v>748</v>
      </c>
      <c r="B896" s="678" t="str">
        <f t="shared" si="20"/>
        <v>Jaunimas:</v>
      </c>
      <c r="C896" s="674"/>
    </row>
    <row r="897" spans="1:3" ht="30" x14ac:dyDescent="0.25">
      <c r="A897" s="2" t="s">
        <v>749</v>
      </c>
      <c r="B897" s="509" t="str">
        <f t="shared" si="20"/>
        <v>Ar pagal priemonę finansuojami projektai, skirti jaunimui?</v>
      </c>
      <c r="C897" s="670" t="str">
        <f>'10'!O51</f>
        <v>Ne</v>
      </c>
    </row>
    <row r="898" spans="1:3" x14ac:dyDescent="0.25">
      <c r="A898" s="2" t="s">
        <v>750</v>
      </c>
      <c r="B898" s="509" t="str">
        <f t="shared" si="20"/>
        <v>Pasirinkimo pagrindimas (jei taip, kaip bus užtikrinta)</v>
      </c>
      <c r="C898" s="675">
        <f>'10'!O52</f>
        <v>0</v>
      </c>
    </row>
    <row r="899" spans="1:3" x14ac:dyDescent="0.25">
      <c r="A899" s="2" t="s">
        <v>751</v>
      </c>
      <c r="B899" s="673" t="str">
        <f t="shared" si="20"/>
        <v>E dalis. Priemonės rezultato rodikliai:</v>
      </c>
      <c r="C899" s="674"/>
    </row>
    <row r="900" spans="1:3" x14ac:dyDescent="0.25">
      <c r="A900" s="2" t="s">
        <v>752</v>
      </c>
      <c r="B900" s="678" t="str">
        <f t="shared" si="20"/>
        <v>SP rezultato rodiklių taikymas priemonei:</v>
      </c>
      <c r="C900" s="674"/>
    </row>
    <row r="901" spans="1:3" x14ac:dyDescent="0.25">
      <c r="A901" s="2" t="s">
        <v>753</v>
      </c>
      <c r="B901" s="679" t="str">
        <f t="shared" si="20"/>
        <v>R.3</v>
      </c>
      <c r="C901" s="685" t="str">
        <f>'10'!O55</f>
        <v>Ne</v>
      </c>
    </row>
    <row r="902" spans="1:3" x14ac:dyDescent="0.25">
      <c r="A902" s="2" t="s">
        <v>754</v>
      </c>
      <c r="B902" s="679" t="str">
        <f t="shared" si="20"/>
        <v>R.37</v>
      </c>
      <c r="C902" s="685" t="str">
        <f>'10'!O56</f>
        <v>Ne</v>
      </c>
    </row>
    <row r="903" spans="1:3" x14ac:dyDescent="0.25">
      <c r="A903" s="2" t="s">
        <v>755</v>
      </c>
      <c r="B903" s="679" t="str">
        <f t="shared" si="20"/>
        <v>R.39</v>
      </c>
      <c r="C903" s="685" t="str">
        <f>'10'!O57</f>
        <v>Ne</v>
      </c>
    </row>
    <row r="904" spans="1:3" x14ac:dyDescent="0.25">
      <c r="A904" s="2" t="s">
        <v>756</v>
      </c>
      <c r="B904" s="679" t="str">
        <f t="shared" si="20"/>
        <v>R.41</v>
      </c>
      <c r="C904" s="685" t="str">
        <f>'10'!O58</f>
        <v>Ne</v>
      </c>
    </row>
    <row r="905" spans="1:3" x14ac:dyDescent="0.25">
      <c r="A905" s="2" t="s">
        <v>757</v>
      </c>
      <c r="B905" s="679" t="str">
        <f t="shared" si="20"/>
        <v>R.42</v>
      </c>
      <c r="C905" s="685" t="str">
        <f>'10'!O59</f>
        <v>Ne</v>
      </c>
    </row>
    <row r="906" spans="1:3" x14ac:dyDescent="0.25">
      <c r="A906" s="2" t="s">
        <v>758</v>
      </c>
      <c r="B906" s="678" t="str">
        <f t="shared" si="20"/>
        <v>VPS rodiklių taikymas priemonei:</v>
      </c>
      <c r="C906" s="686"/>
    </row>
    <row r="907" spans="1:3" x14ac:dyDescent="0.25">
      <c r="A907" s="2" t="s">
        <v>759</v>
      </c>
      <c r="B907" s="679" t="str">
        <f t="shared" si="20"/>
        <v>ALYT-P.1</v>
      </c>
      <c r="C907" s="685" t="str">
        <f>'10'!O61</f>
        <v>Ne</v>
      </c>
    </row>
    <row r="908" spans="1:3" x14ac:dyDescent="0.25">
      <c r="A908" s="2" t="s">
        <v>760</v>
      </c>
      <c r="B908" s="679" t="str">
        <f t="shared" si="20"/>
        <v>ALYT-P.2</v>
      </c>
      <c r="C908" s="685" t="str">
        <f>'10'!O62</f>
        <v>Ne</v>
      </c>
    </row>
    <row r="909" spans="1:3" x14ac:dyDescent="0.25">
      <c r="A909" s="2" t="s">
        <v>761</v>
      </c>
      <c r="B909" s="679" t="str">
        <f t="shared" si="20"/>
        <v>ALYT-P.3</v>
      </c>
      <c r="C909" s="685" t="str">
        <f>'10'!O63</f>
        <v>Ne</v>
      </c>
    </row>
    <row r="910" spans="1:3" x14ac:dyDescent="0.25">
      <c r="A910" s="2" t="s">
        <v>762</v>
      </c>
      <c r="B910" s="679" t="str">
        <f t="shared" si="20"/>
        <v>ALYT-P.4</v>
      </c>
      <c r="C910" s="685" t="str">
        <f>'10'!O64</f>
        <v>Ne</v>
      </c>
    </row>
    <row r="911" spans="1:3" x14ac:dyDescent="0.25">
      <c r="A911" s="2" t="s">
        <v>763</v>
      </c>
      <c r="B911" s="679" t="str">
        <f t="shared" si="20"/>
        <v>ALYT-P.5</v>
      </c>
      <c r="C911" s="685" t="str">
        <f>'10'!O65</f>
        <v>Ne</v>
      </c>
    </row>
    <row r="912" spans="1:3" x14ac:dyDescent="0.25">
      <c r="A912" s="2" t="s">
        <v>764</v>
      </c>
      <c r="B912" s="679" t="str">
        <f t="shared" si="20"/>
        <v>ALYT-P.6</v>
      </c>
      <c r="C912" s="685" t="str">
        <f>'10'!O66</f>
        <v>Ne</v>
      </c>
    </row>
    <row r="913" spans="1:3" x14ac:dyDescent="0.25">
      <c r="A913" s="2" t="s">
        <v>765</v>
      </c>
      <c r="B913" s="679" t="str">
        <f t="shared" si="20"/>
        <v>ALYT-P.7</v>
      </c>
      <c r="C913" s="685" t="str">
        <f>'10'!O67</f>
        <v>Ne</v>
      </c>
    </row>
    <row r="914" spans="1:3" x14ac:dyDescent="0.25">
      <c r="A914" s="2" t="s">
        <v>766</v>
      </c>
      <c r="B914" s="679" t="str">
        <f t="shared" si="20"/>
        <v>ALYT-P.8</v>
      </c>
      <c r="C914" s="685" t="str">
        <f>'10'!O68</f>
        <v>Ne</v>
      </c>
    </row>
    <row r="915" spans="1:3" x14ac:dyDescent="0.25">
      <c r="A915" s="2" t="s">
        <v>767</v>
      </c>
      <c r="B915" s="679" t="str">
        <f t="shared" si="20"/>
        <v>ALYT-P.9</v>
      </c>
      <c r="C915" s="685" t="str">
        <f>'10'!O69</f>
        <v>Ne</v>
      </c>
    </row>
    <row r="916" spans="1:3" x14ac:dyDescent="0.25">
      <c r="A916" s="2" t="s">
        <v>768</v>
      </c>
      <c r="B916" s="681" t="str">
        <f t="shared" si="20"/>
        <v>ALYT-P.10</v>
      </c>
      <c r="C916" s="687" t="str">
        <f>'10'!O70</f>
        <v>Ne</v>
      </c>
    </row>
    <row r="917" spans="1:3" x14ac:dyDescent="0.25">
      <c r="A917" s="2" t="s">
        <v>769</v>
      </c>
      <c r="B917" s="673" t="str">
        <f t="shared" si="20"/>
        <v>F dalis. Pagal priemonę remiamų projektų pobūdis:</v>
      </c>
      <c r="C917" s="674"/>
    </row>
    <row r="918" spans="1:3" x14ac:dyDescent="0.25">
      <c r="A918" s="2" t="s">
        <v>770</v>
      </c>
      <c r="B918" s="669" t="str">
        <f t="shared" ref="B918:B927" si="21">B841</f>
        <v>Remiami pelno projektai</v>
      </c>
      <c r="C918" s="670" t="str">
        <f>'10'!O72</f>
        <v>Ne</v>
      </c>
    </row>
    <row r="919" spans="1:3" ht="60" x14ac:dyDescent="0.25">
      <c r="A919" s="2" t="s">
        <v>771</v>
      </c>
      <c r="B919" s="671" t="str">
        <f t="shared" si="21"/>
        <v>Remiami projektai, susiję su žinių perdavimu, įskaitant konsultacijas, mokymą ir keitimąsi žiniomis apie tvarią, ekonominę, socialinę, aplinką ir klimatą tausojančią veiklą (aktualu rodikliui L801)</v>
      </c>
      <c r="C919" s="670" t="str">
        <f>'10'!O73</f>
        <v>Ne</v>
      </c>
    </row>
    <row r="920" spans="1:3" ht="75" x14ac:dyDescent="0.25">
      <c r="A920" s="2" t="s">
        <v>772</v>
      </c>
      <c r="B920" s="671" t="str">
        <f t="shared" si="21"/>
        <v>Remiami projektai, susiję su gamintojų organizacijomis, vietinėmis rinkomis, trumpomis tiekimo grandinėmis ir kokybės schemomis, įskaitant paramą investicijoms, rinkodaros veiklą ir kt. (aktualu rodikliui L802)</v>
      </c>
      <c r="C920" s="670" t="str">
        <f>'10'!O74</f>
        <v>Ne</v>
      </c>
    </row>
    <row r="921" spans="1:3" ht="45" x14ac:dyDescent="0.25">
      <c r="A921" s="2" t="s">
        <v>773</v>
      </c>
      <c r="B921" s="671" t="str">
        <f t="shared" si="21"/>
        <v>Remiami projektai, susiję su atsinaujinančios energijos gamybos pajėgumais, įskaitant biologinę (aktualu rodikliui L803)</v>
      </c>
      <c r="C921" s="670" t="str">
        <f>'10'!O75</f>
        <v>Ne</v>
      </c>
    </row>
    <row r="922" spans="1:3" ht="60" x14ac:dyDescent="0.25">
      <c r="A922" s="2" t="s">
        <v>774</v>
      </c>
      <c r="B922" s="671" t="str">
        <f t="shared" si="21"/>
        <v>Remiami projektai, prisidedantys prie aplinkos tvarumo, klimato kaitos švelninimo bei prisitaikymo prie jos tikslų įgyvendinimo kaimo vietovėse (aktualu rodikliui L804)</v>
      </c>
      <c r="C922" s="670" t="str">
        <f>'10'!O76</f>
        <v>Ne</v>
      </c>
    </row>
    <row r="923" spans="1:3" ht="30" x14ac:dyDescent="0.25">
      <c r="A923" s="2" t="s">
        <v>775</v>
      </c>
      <c r="B923" s="671" t="str">
        <f t="shared" si="21"/>
        <v>Remiami projektai, kurie kuria darbo vietas (aktualu rodikliui L805)</v>
      </c>
      <c r="C923" s="670" t="str">
        <f>'10'!O77</f>
        <v>Ne</v>
      </c>
    </row>
    <row r="924" spans="1:3" ht="30" x14ac:dyDescent="0.25">
      <c r="A924" s="2" t="s">
        <v>776</v>
      </c>
      <c r="B924" s="671" t="str">
        <f t="shared" si="21"/>
        <v>Remiami kaimo verslų, įskaitant bioekonomiką, projektai (aktualu rodikliui L 806)</v>
      </c>
      <c r="C924" s="670" t="str">
        <f>'10'!O78</f>
        <v>Ne</v>
      </c>
    </row>
    <row r="925" spans="1:3" ht="30" x14ac:dyDescent="0.25">
      <c r="A925" s="2" t="s">
        <v>777</v>
      </c>
      <c r="B925" s="671" t="str">
        <f t="shared" si="21"/>
        <v>Remiami projektai, susiję su sumanių kaimų strategijomis (aktualu rodikliui L807)</v>
      </c>
      <c r="C925" s="670" t="str">
        <f>'10'!O79</f>
        <v>Ne</v>
      </c>
    </row>
    <row r="926" spans="1:3" ht="30" x14ac:dyDescent="0.25">
      <c r="A926" s="2" t="s">
        <v>778</v>
      </c>
      <c r="B926" s="671" t="str">
        <f t="shared" si="21"/>
        <v>Remiami projektai, gerinantys paslaugų prieinamumą ir infrastruktūrą (aktualu rodikliui L808)</v>
      </c>
      <c r="C926" s="670" t="str">
        <f>'10'!O80</f>
        <v>Ne</v>
      </c>
    </row>
    <row r="927" spans="1:3" ht="30" x14ac:dyDescent="0.25">
      <c r="A927" s="2" t="s">
        <v>779</v>
      </c>
      <c r="B927" s="671" t="str">
        <f t="shared" si="21"/>
        <v>Remiami socialinės įtraukties projektai (aktualu rodikliui L809)</v>
      </c>
      <c r="C927" s="670" t="str">
        <f>'10'!O81</f>
        <v>Ne</v>
      </c>
    </row>
    <row r="928" spans="1:3" x14ac:dyDescent="0.25">
      <c r="B928" s="647"/>
      <c r="C928" s="683"/>
    </row>
    <row r="929" spans="1:3" x14ac:dyDescent="0.25">
      <c r="A929" s="1"/>
      <c r="B929" s="362"/>
      <c r="C929" s="684" t="str">
        <f>'10'!P6</f>
        <v>13 priemonė</v>
      </c>
    </row>
    <row r="930" spans="1:3" x14ac:dyDescent="0.25">
      <c r="A930" s="2" t="s">
        <v>188</v>
      </c>
      <c r="B930" s="509" t="str">
        <f>B853</f>
        <v>Priemonės pavadinimas</v>
      </c>
      <c r="C930" s="668">
        <f>'10'!P7</f>
        <v>0</v>
      </c>
    </row>
    <row r="931" spans="1:3" x14ac:dyDescent="0.25">
      <c r="A931" s="2" t="s">
        <v>189</v>
      </c>
      <c r="B931" s="669" t="str">
        <f t="shared" ref="B931:B994" si="22">B854</f>
        <v>Priemonės rūšis</v>
      </c>
      <c r="C931" s="668">
        <f>'10'!P8</f>
        <v>0</v>
      </c>
    </row>
    <row r="932" spans="1:3" ht="30" x14ac:dyDescent="0.25">
      <c r="A932" s="2" t="s">
        <v>190</v>
      </c>
      <c r="B932" s="669" t="str">
        <f t="shared" si="22"/>
        <v>VVG teritorijos poreikių, kuriuos tenkina priemonė, skaičius</v>
      </c>
      <c r="C932" s="668">
        <f>'10'!P9</f>
        <v>0</v>
      </c>
    </row>
    <row r="933" spans="1:3" x14ac:dyDescent="0.25">
      <c r="A933" s="2" t="s">
        <v>191</v>
      </c>
      <c r="B933" s="669" t="str">
        <f t="shared" si="22"/>
        <v>BŽŪP tikslų, kuriuos įgyvendina priemonė, skaičius</v>
      </c>
      <c r="C933" s="668">
        <f>'10'!P10</f>
        <v>0</v>
      </c>
    </row>
    <row r="934" spans="1:3" x14ac:dyDescent="0.25">
      <c r="A934" s="2" t="s">
        <v>192</v>
      </c>
      <c r="B934" s="669" t="str">
        <f t="shared" si="22"/>
        <v>Pagrindinis BŽŪP tikslas, kurį įgyvendina VPS priemonė</v>
      </c>
      <c r="C934" s="670" t="str">
        <f>'10'!P11</f>
        <v>Pasirinkite</v>
      </c>
    </row>
    <row r="935" spans="1:3" ht="30" x14ac:dyDescent="0.25">
      <c r="A935" s="2" t="s">
        <v>193</v>
      </c>
      <c r="B935" s="671" t="str">
        <f t="shared" si="22"/>
        <v>Ar priemonė prisideda prie 4 konkretaus BŽŪP tikslo? (tikslas nurodytas 5 lape)</v>
      </c>
      <c r="C935" s="670" t="str">
        <f>'10'!P12</f>
        <v>Ne</v>
      </c>
    </row>
    <row r="936" spans="1:3" ht="30" x14ac:dyDescent="0.25">
      <c r="A936" s="2" t="s">
        <v>194</v>
      </c>
      <c r="B936" s="671" t="str">
        <f t="shared" si="22"/>
        <v>Ar priemonė prisideda prie 5 konkretaus BŽŪP tikslo? (tikslas nurodytas 5 lape)</v>
      </c>
      <c r="C936" s="670" t="str">
        <f>'10'!P13</f>
        <v>Ne</v>
      </c>
    </row>
    <row r="937" spans="1:3" ht="30" x14ac:dyDescent="0.25">
      <c r="A937" s="2" t="s">
        <v>195</v>
      </c>
      <c r="B937" s="671" t="str">
        <f t="shared" si="22"/>
        <v>Ar priemonė prisideda prie 6 konkretaus BŽŪP tikslo? (tikslas nurodytas 5 lape)</v>
      </c>
      <c r="C937" s="670" t="str">
        <f>'10'!P14</f>
        <v>Ne</v>
      </c>
    </row>
    <row r="938" spans="1:3" ht="30" x14ac:dyDescent="0.25">
      <c r="A938" s="2" t="s">
        <v>196</v>
      </c>
      <c r="B938" s="671" t="str">
        <f t="shared" si="22"/>
        <v>Ar priemonė prisideda prie 9 konkretaus BŽŪP tikslo? (tikslas nurodytas 5 lape)</v>
      </c>
      <c r="C938" s="670" t="str">
        <f>'10'!P15</f>
        <v>Ne</v>
      </c>
    </row>
    <row r="939" spans="1:3" x14ac:dyDescent="0.25">
      <c r="A939" s="2" t="s">
        <v>94</v>
      </c>
      <c r="B939" s="673" t="str">
        <f t="shared" si="22"/>
        <v>A dalis. Priemonės intervencijos logika:</v>
      </c>
      <c r="C939" s="674"/>
    </row>
    <row r="940" spans="1:3" ht="45" x14ac:dyDescent="0.25">
      <c r="A940" s="2" t="s">
        <v>197</v>
      </c>
      <c r="B940" s="671" t="str">
        <f t="shared" si="22"/>
        <v>Priemonės tikslas, ryšys su pagrindiniu BŽŪP tikslu ir VVG teritorijos poreikiais (problemomis ir (arba) potencialu), ryšys su VPS tema (jei taikoma)</v>
      </c>
      <c r="C940" s="675">
        <f>'10'!P17</f>
        <v>0</v>
      </c>
    </row>
    <row r="941" spans="1:3" x14ac:dyDescent="0.25">
      <c r="A941" s="2" t="s">
        <v>198</v>
      </c>
      <c r="B941" s="669" t="str">
        <f t="shared" si="22"/>
        <v>Pokytis, kurio siekiama VPS priemone</v>
      </c>
      <c r="C941" s="675">
        <f>'10'!P18</f>
        <v>0</v>
      </c>
    </row>
    <row r="942" spans="1:3" ht="30" x14ac:dyDescent="0.25">
      <c r="A942" s="2" t="s">
        <v>199</v>
      </c>
      <c r="B942" s="509" t="str">
        <f t="shared" si="22"/>
        <v>Kaip priemonė prisidės prie horizontalaus tikslo d įgyvendinimo? (pildoma, jei taikoma)</v>
      </c>
      <c r="C942" s="675">
        <f>'10'!P19</f>
        <v>0</v>
      </c>
    </row>
    <row r="943" spans="1:3" ht="30" x14ac:dyDescent="0.25">
      <c r="A943" s="2" t="s">
        <v>200</v>
      </c>
      <c r="B943" s="509" t="str">
        <f t="shared" si="22"/>
        <v>Kaip priemonė prisidės prie horizontalaus tikslo e įgyvendinimo? (pildoma, jei taikoma)</v>
      </c>
      <c r="C943" s="675">
        <f>'10'!P20</f>
        <v>0</v>
      </c>
    </row>
    <row r="944" spans="1:3" ht="30" x14ac:dyDescent="0.25">
      <c r="A944" s="2" t="s">
        <v>201</v>
      </c>
      <c r="B944" s="509" t="str">
        <f t="shared" si="22"/>
        <v>Kaip priemonė prisidės prie horizontalaus tikslo f įgyvendinimo? (pildoma, jei taikoma)</v>
      </c>
      <c r="C944" s="675">
        <f>'10'!P21</f>
        <v>0</v>
      </c>
    </row>
    <row r="945" spans="1:3" ht="30" x14ac:dyDescent="0.25">
      <c r="A945" s="2" t="s">
        <v>202</v>
      </c>
      <c r="B945" s="509" t="str">
        <f t="shared" si="22"/>
        <v>Kaip priemonė prisidės prie horizontalaus tikslo i įgyvendinimo? (pildoma, jei taikoma)</v>
      </c>
      <c r="C945" s="675">
        <f>'10'!P22</f>
        <v>0</v>
      </c>
    </row>
    <row r="946" spans="1:3" ht="30" x14ac:dyDescent="0.25">
      <c r="A946" s="2" t="s">
        <v>203</v>
      </c>
      <c r="B946" s="673" t="str">
        <f t="shared" si="22"/>
        <v>B dalis. Pareiškėjų ir projektų tinkamumo sąlygos, projektų atrankos principai:</v>
      </c>
      <c r="C946" s="674"/>
    </row>
    <row r="947" spans="1:3" x14ac:dyDescent="0.25">
      <c r="A947" s="2" t="s">
        <v>204</v>
      </c>
      <c r="B947" s="509" t="str">
        <f t="shared" si="22"/>
        <v>Pagal priemonę remiamos veiklos</v>
      </c>
      <c r="C947" s="675">
        <f>'10'!P24</f>
        <v>0</v>
      </c>
    </row>
    <row r="948" spans="1:3" ht="30" x14ac:dyDescent="0.25">
      <c r="A948" s="2" t="s">
        <v>205</v>
      </c>
      <c r="B948" s="669" t="str">
        <f t="shared" si="22"/>
        <v>Tinkami pareiškėjai ir partneriai (jei taikomas reikalavimas projektus įgyvendinti su partneriais)</v>
      </c>
      <c r="C948" s="675">
        <f>'10'!P25</f>
        <v>0</v>
      </c>
    </row>
    <row r="949" spans="1:3" ht="30" x14ac:dyDescent="0.25">
      <c r="A949" s="2" t="s">
        <v>206</v>
      </c>
      <c r="B949" s="669" t="str">
        <f t="shared" si="22"/>
        <v>Priemonės tikslinė grupė (pildoma, jei nesutampa su tinkamais pareiškėjais ir (arba) partneriais)</v>
      </c>
      <c r="C949" s="675">
        <f>'10'!P26</f>
        <v>0</v>
      </c>
    </row>
    <row r="950" spans="1:3" x14ac:dyDescent="0.25">
      <c r="A950" s="2" t="s">
        <v>725</v>
      </c>
      <c r="B950" s="509" t="str">
        <f t="shared" si="22"/>
        <v>Tinkamumo sąlygos pareiškėjams ir projektams</v>
      </c>
      <c r="C950" s="675">
        <f>'10'!P27</f>
        <v>0</v>
      </c>
    </row>
    <row r="951" spans="1:3" x14ac:dyDescent="0.25">
      <c r="A951" s="2" t="s">
        <v>726</v>
      </c>
      <c r="B951" s="671" t="str">
        <f t="shared" si="22"/>
        <v>Projektų atrankos principai</v>
      </c>
      <c r="C951" s="675">
        <f>'10'!P28</f>
        <v>0</v>
      </c>
    </row>
    <row r="952" spans="1:3" x14ac:dyDescent="0.25">
      <c r="A952" s="2" t="s">
        <v>727</v>
      </c>
      <c r="B952" s="509" t="str">
        <f t="shared" si="22"/>
        <v>Planuojamų kvietimų teikti paraiškas skaičius</v>
      </c>
      <c r="C952" s="668">
        <f>'10'!P29</f>
        <v>0</v>
      </c>
    </row>
    <row r="953" spans="1:3" x14ac:dyDescent="0.25">
      <c r="A953" s="2" t="s">
        <v>728</v>
      </c>
      <c r="B953" s="649" t="str">
        <f t="shared" si="22"/>
        <v>C dalis. Paramos dydžiai:</v>
      </c>
      <c r="C953" s="674"/>
    </row>
    <row r="954" spans="1:3" x14ac:dyDescent="0.25">
      <c r="A954" s="2" t="s">
        <v>729</v>
      </c>
      <c r="B954" s="509" t="str">
        <f t="shared" si="22"/>
        <v>Didžiausia paramos suma vietos projektui, Eur</v>
      </c>
      <c r="C954" s="675">
        <f>'10'!P31</f>
        <v>0</v>
      </c>
    </row>
    <row r="955" spans="1:3" x14ac:dyDescent="0.25">
      <c r="A955" s="2" t="s">
        <v>730</v>
      </c>
      <c r="B955" s="509" t="str">
        <f t="shared" si="22"/>
        <v xml:space="preserve">Paramos lyginamoji dalis, proc. </v>
      </c>
      <c r="C955" s="675">
        <f>'10'!P32</f>
        <v>0</v>
      </c>
    </row>
    <row r="956" spans="1:3" x14ac:dyDescent="0.25">
      <c r="A956" s="2" t="s">
        <v>731</v>
      </c>
      <c r="B956" s="509" t="str">
        <f t="shared" si="22"/>
        <v>Planuojama paramos suma priemonei, Eur</v>
      </c>
      <c r="C956" s="676">
        <f>'10'!P33</f>
        <v>0</v>
      </c>
    </row>
    <row r="957" spans="1:3" x14ac:dyDescent="0.25">
      <c r="A957" s="2" t="s">
        <v>732</v>
      </c>
      <c r="B957" s="509" t="str">
        <f t="shared" si="22"/>
        <v>Planuojama paremti projektų (rodiklis L700)</v>
      </c>
      <c r="C957" s="677">
        <f>'10'!P34</f>
        <v>0</v>
      </c>
    </row>
    <row r="958" spans="1:3" x14ac:dyDescent="0.25">
      <c r="A958" s="2" t="s">
        <v>733</v>
      </c>
      <c r="B958" s="509" t="str">
        <f t="shared" si="22"/>
        <v>Paaiškinimas, kaip nustatyta rodiklio L700 reikšmė</v>
      </c>
      <c r="C958" s="675">
        <f>'10'!P35</f>
        <v>0</v>
      </c>
    </row>
    <row r="959" spans="1:3" ht="30" x14ac:dyDescent="0.25">
      <c r="A959" s="2" t="s">
        <v>734</v>
      </c>
      <c r="B959" s="649" t="str">
        <f t="shared" si="22"/>
        <v>D dalis. Priemonės indėlis į ES ir nacionalinių horizontaliųjų principų įgyvendinimą:</v>
      </c>
      <c r="C959" s="674"/>
    </row>
    <row r="960" spans="1:3" x14ac:dyDescent="0.25">
      <c r="A960" s="2" t="s">
        <v>735</v>
      </c>
      <c r="B960" s="678" t="str">
        <f t="shared" si="22"/>
        <v>Subregioninės vietovės principas:</v>
      </c>
      <c r="C960" s="674"/>
    </row>
    <row r="961" spans="1:3" ht="30" x14ac:dyDescent="0.25">
      <c r="A961" s="2" t="s">
        <v>736</v>
      </c>
      <c r="B961" s="509" t="str">
        <f t="shared" si="22"/>
        <v>Ar siekiama, kad pagal priemonę finansuojami projektai apimtų visas VVG teritorijos seniūnijas?</v>
      </c>
      <c r="C961" s="670" t="str">
        <f>'10'!P38</f>
        <v>Ne</v>
      </c>
    </row>
    <row r="962" spans="1:3" x14ac:dyDescent="0.25">
      <c r="A962" s="2" t="s">
        <v>737</v>
      </c>
      <c r="B962" s="509" t="str">
        <f t="shared" si="22"/>
        <v>Pasirinkimo pagrindimas</v>
      </c>
      <c r="C962" s="675">
        <f>'10'!P39</f>
        <v>0</v>
      </c>
    </row>
    <row r="963" spans="1:3" x14ac:dyDescent="0.25">
      <c r="A963" s="2" t="s">
        <v>738</v>
      </c>
      <c r="B963" s="678" t="str">
        <f t="shared" si="22"/>
        <v>Partnerystės principas:</v>
      </c>
      <c r="C963" s="674"/>
    </row>
    <row r="964" spans="1:3" ht="30" x14ac:dyDescent="0.25">
      <c r="A964" s="2" t="s">
        <v>739</v>
      </c>
      <c r="B964" s="509" t="str">
        <f t="shared" si="22"/>
        <v>Ar siekiama, kad pagal priemonę finansuojami projektai būtų vykdomi su partneriais?</v>
      </c>
      <c r="C964" s="670" t="str">
        <f>'10'!P41</f>
        <v>Ne</v>
      </c>
    </row>
    <row r="965" spans="1:3" x14ac:dyDescent="0.25">
      <c r="A965" s="2" t="s">
        <v>740</v>
      </c>
      <c r="B965" s="509" t="str">
        <f t="shared" si="22"/>
        <v>Pasirinkimo pagrindimas</v>
      </c>
      <c r="C965" s="675">
        <f>'10'!P42</f>
        <v>0</v>
      </c>
    </row>
    <row r="966" spans="1:3" x14ac:dyDescent="0.25">
      <c r="A966" s="2" t="s">
        <v>741</v>
      </c>
      <c r="B966" s="678" t="str">
        <f t="shared" si="22"/>
        <v>Inovacijų principas:</v>
      </c>
      <c r="C966" s="674"/>
    </row>
    <row r="967" spans="1:3" ht="30" x14ac:dyDescent="0.25">
      <c r="A967" s="2" t="s">
        <v>742</v>
      </c>
      <c r="B967" s="509" t="str">
        <f t="shared" si="22"/>
        <v>Ar siekiama, kad pagal priemonę finansuojami projektai būtų skirti inovacijoms vietos lygiu diegti?</v>
      </c>
      <c r="C967" s="670" t="str">
        <f>'10'!P44</f>
        <v>Ne</v>
      </c>
    </row>
    <row r="968" spans="1:3" x14ac:dyDescent="0.25">
      <c r="A968" s="2" t="s">
        <v>743</v>
      </c>
      <c r="B968" s="509" t="str">
        <f t="shared" si="22"/>
        <v>Pasirinkimo pagrindimas</v>
      </c>
      <c r="C968" s="675">
        <f>'10'!P45</f>
        <v>0</v>
      </c>
    </row>
    <row r="969" spans="1:3" ht="30" x14ac:dyDescent="0.25">
      <c r="A969" s="2" t="s">
        <v>744</v>
      </c>
      <c r="B969" s="509" t="str">
        <f t="shared" si="22"/>
        <v>Planuojama paremti projektų, skirtų inovacijoms vietos lygiu diegti (rodiklis L710)</v>
      </c>
      <c r="C969" s="677">
        <f>'10'!P46</f>
        <v>0</v>
      </c>
    </row>
    <row r="970" spans="1:3" x14ac:dyDescent="0.25">
      <c r="A970" s="2" t="s">
        <v>745</v>
      </c>
      <c r="B970" s="678" t="str">
        <f t="shared" si="22"/>
        <v>Lyčių lygybė ir nediskriminavimas:</v>
      </c>
      <c r="C970" s="674"/>
    </row>
    <row r="971" spans="1:3" ht="30" x14ac:dyDescent="0.25">
      <c r="A971" s="2" t="s">
        <v>746</v>
      </c>
      <c r="B971" s="509" t="str">
        <f t="shared" si="22"/>
        <v>Ar pagal priemonę finansuojami projektai, skirti lyčių lygybei ir nediskriminavimui?</v>
      </c>
      <c r="C971" s="670" t="str">
        <f>'10'!P48</f>
        <v>Ne</v>
      </c>
    </row>
    <row r="972" spans="1:3" x14ac:dyDescent="0.25">
      <c r="A972" s="2" t="s">
        <v>747</v>
      </c>
      <c r="B972" s="509" t="str">
        <f t="shared" si="22"/>
        <v>Pasirinkimo pagrindimas (jei taip, kaip bus užtikrinta)</v>
      </c>
      <c r="C972" s="675">
        <f>'10'!P49</f>
        <v>0</v>
      </c>
    </row>
    <row r="973" spans="1:3" x14ac:dyDescent="0.25">
      <c r="A973" s="2" t="s">
        <v>748</v>
      </c>
      <c r="B973" s="678" t="str">
        <f t="shared" si="22"/>
        <v>Jaunimas:</v>
      </c>
      <c r="C973" s="674"/>
    </row>
    <row r="974" spans="1:3" ht="30" x14ac:dyDescent="0.25">
      <c r="A974" s="2" t="s">
        <v>749</v>
      </c>
      <c r="B974" s="509" t="str">
        <f t="shared" si="22"/>
        <v>Ar pagal priemonę finansuojami projektai, skirti jaunimui?</v>
      </c>
      <c r="C974" s="670" t="str">
        <f>'10'!P51</f>
        <v>Ne</v>
      </c>
    </row>
    <row r="975" spans="1:3" x14ac:dyDescent="0.25">
      <c r="A975" s="2" t="s">
        <v>750</v>
      </c>
      <c r="B975" s="509" t="str">
        <f t="shared" si="22"/>
        <v>Pasirinkimo pagrindimas (jei taip, kaip bus užtikrinta)</v>
      </c>
      <c r="C975" s="675">
        <f>'10'!P52</f>
        <v>0</v>
      </c>
    </row>
    <row r="976" spans="1:3" x14ac:dyDescent="0.25">
      <c r="A976" s="2" t="s">
        <v>751</v>
      </c>
      <c r="B976" s="673" t="str">
        <f t="shared" si="22"/>
        <v>E dalis. Priemonės rezultato rodikliai:</v>
      </c>
      <c r="C976" s="674"/>
    </row>
    <row r="977" spans="1:3" x14ac:dyDescent="0.25">
      <c r="A977" s="2" t="s">
        <v>752</v>
      </c>
      <c r="B977" s="678" t="str">
        <f t="shared" si="22"/>
        <v>SP rezultato rodiklių taikymas priemonei:</v>
      </c>
      <c r="C977" s="674"/>
    </row>
    <row r="978" spans="1:3" x14ac:dyDescent="0.25">
      <c r="A978" s="2" t="s">
        <v>753</v>
      </c>
      <c r="B978" s="679" t="str">
        <f t="shared" si="22"/>
        <v>R.3</v>
      </c>
      <c r="C978" s="685" t="str">
        <f>'10'!P55</f>
        <v>Ne</v>
      </c>
    </row>
    <row r="979" spans="1:3" x14ac:dyDescent="0.25">
      <c r="A979" s="2" t="s">
        <v>754</v>
      </c>
      <c r="B979" s="679" t="str">
        <f t="shared" si="22"/>
        <v>R.37</v>
      </c>
      <c r="C979" s="685" t="str">
        <f>'10'!P56</f>
        <v>Ne</v>
      </c>
    </row>
    <row r="980" spans="1:3" x14ac:dyDescent="0.25">
      <c r="A980" s="2" t="s">
        <v>755</v>
      </c>
      <c r="B980" s="679" t="str">
        <f t="shared" si="22"/>
        <v>R.39</v>
      </c>
      <c r="C980" s="685" t="str">
        <f>'10'!P57</f>
        <v>Ne</v>
      </c>
    </row>
    <row r="981" spans="1:3" x14ac:dyDescent="0.25">
      <c r="A981" s="2" t="s">
        <v>756</v>
      </c>
      <c r="B981" s="679" t="str">
        <f t="shared" si="22"/>
        <v>R.41</v>
      </c>
      <c r="C981" s="685" t="str">
        <f>'10'!P58</f>
        <v>Ne</v>
      </c>
    </row>
    <row r="982" spans="1:3" x14ac:dyDescent="0.25">
      <c r="A982" s="2" t="s">
        <v>757</v>
      </c>
      <c r="B982" s="679" t="str">
        <f t="shared" si="22"/>
        <v>R.42</v>
      </c>
      <c r="C982" s="685" t="str">
        <f>'10'!P59</f>
        <v>Ne</v>
      </c>
    </row>
    <row r="983" spans="1:3" x14ac:dyDescent="0.25">
      <c r="A983" s="2" t="s">
        <v>758</v>
      </c>
      <c r="B983" s="678" t="str">
        <f t="shared" si="22"/>
        <v>VPS rodiklių taikymas priemonei:</v>
      </c>
      <c r="C983" s="686"/>
    </row>
    <row r="984" spans="1:3" x14ac:dyDescent="0.25">
      <c r="A984" s="2" t="s">
        <v>759</v>
      </c>
      <c r="B984" s="679" t="str">
        <f t="shared" si="22"/>
        <v>ALYT-P.1</v>
      </c>
      <c r="C984" s="685" t="str">
        <f>'10'!P61</f>
        <v>Ne</v>
      </c>
    </row>
    <row r="985" spans="1:3" x14ac:dyDescent="0.25">
      <c r="A985" s="2" t="s">
        <v>760</v>
      </c>
      <c r="B985" s="679" t="str">
        <f t="shared" si="22"/>
        <v>ALYT-P.2</v>
      </c>
      <c r="C985" s="685" t="str">
        <f>'10'!P62</f>
        <v>Ne</v>
      </c>
    </row>
    <row r="986" spans="1:3" x14ac:dyDescent="0.25">
      <c r="A986" s="2" t="s">
        <v>761</v>
      </c>
      <c r="B986" s="679" t="str">
        <f t="shared" si="22"/>
        <v>ALYT-P.3</v>
      </c>
      <c r="C986" s="685" t="str">
        <f>'10'!P63</f>
        <v>Ne</v>
      </c>
    </row>
    <row r="987" spans="1:3" x14ac:dyDescent="0.25">
      <c r="A987" s="2" t="s">
        <v>762</v>
      </c>
      <c r="B987" s="679" t="str">
        <f t="shared" si="22"/>
        <v>ALYT-P.4</v>
      </c>
      <c r="C987" s="685" t="str">
        <f>'10'!P64</f>
        <v>Ne</v>
      </c>
    </row>
    <row r="988" spans="1:3" x14ac:dyDescent="0.25">
      <c r="A988" s="2" t="s">
        <v>763</v>
      </c>
      <c r="B988" s="679" t="str">
        <f t="shared" si="22"/>
        <v>ALYT-P.5</v>
      </c>
      <c r="C988" s="685" t="str">
        <f>'10'!P65</f>
        <v>Ne</v>
      </c>
    </row>
    <row r="989" spans="1:3" x14ac:dyDescent="0.25">
      <c r="A989" s="2" t="s">
        <v>764</v>
      </c>
      <c r="B989" s="679" t="str">
        <f t="shared" si="22"/>
        <v>ALYT-P.6</v>
      </c>
      <c r="C989" s="685" t="str">
        <f>'10'!P66</f>
        <v>Ne</v>
      </c>
    </row>
    <row r="990" spans="1:3" x14ac:dyDescent="0.25">
      <c r="A990" s="2" t="s">
        <v>765</v>
      </c>
      <c r="B990" s="679" t="str">
        <f t="shared" si="22"/>
        <v>ALYT-P.7</v>
      </c>
      <c r="C990" s="685" t="str">
        <f>'10'!P67</f>
        <v>Ne</v>
      </c>
    </row>
    <row r="991" spans="1:3" x14ac:dyDescent="0.25">
      <c r="A991" s="2" t="s">
        <v>766</v>
      </c>
      <c r="B991" s="679" t="str">
        <f t="shared" si="22"/>
        <v>ALYT-P.8</v>
      </c>
      <c r="C991" s="685" t="str">
        <f>'10'!P68</f>
        <v>Ne</v>
      </c>
    </row>
    <row r="992" spans="1:3" x14ac:dyDescent="0.25">
      <c r="A992" s="2" t="s">
        <v>767</v>
      </c>
      <c r="B992" s="679" t="str">
        <f t="shared" si="22"/>
        <v>ALYT-P.9</v>
      </c>
      <c r="C992" s="685" t="str">
        <f>'10'!P69</f>
        <v>Ne</v>
      </c>
    </row>
    <row r="993" spans="1:3" x14ac:dyDescent="0.25">
      <c r="A993" s="2" t="s">
        <v>768</v>
      </c>
      <c r="B993" s="681" t="str">
        <f t="shared" si="22"/>
        <v>ALYT-P.10</v>
      </c>
      <c r="C993" s="687" t="str">
        <f>'10'!P70</f>
        <v>Ne</v>
      </c>
    </row>
    <row r="994" spans="1:3" x14ac:dyDescent="0.25">
      <c r="A994" s="2" t="s">
        <v>769</v>
      </c>
      <c r="B994" s="673" t="str">
        <f t="shared" si="22"/>
        <v>F dalis. Pagal priemonę remiamų projektų pobūdis:</v>
      </c>
      <c r="C994" s="674"/>
    </row>
    <row r="995" spans="1:3" x14ac:dyDescent="0.25">
      <c r="A995" s="2" t="s">
        <v>770</v>
      </c>
      <c r="B995" s="669" t="str">
        <f t="shared" ref="B995:B1004" si="23">B918</f>
        <v>Remiami pelno projektai</v>
      </c>
      <c r="C995" s="670" t="str">
        <f>'10'!P72</f>
        <v>Ne</v>
      </c>
    </row>
    <row r="996" spans="1:3" ht="60" x14ac:dyDescent="0.25">
      <c r="A996" s="2" t="s">
        <v>771</v>
      </c>
      <c r="B996" s="671" t="str">
        <f t="shared" si="23"/>
        <v>Remiami projektai, susiję su žinių perdavimu, įskaitant konsultacijas, mokymą ir keitimąsi žiniomis apie tvarią, ekonominę, socialinę, aplinką ir klimatą tausojančią veiklą (aktualu rodikliui L801)</v>
      </c>
      <c r="C996" s="670" t="str">
        <f>'10'!P73</f>
        <v>Ne</v>
      </c>
    </row>
    <row r="997" spans="1:3" ht="75" x14ac:dyDescent="0.25">
      <c r="A997" s="2" t="s">
        <v>772</v>
      </c>
      <c r="B997" s="671" t="str">
        <f t="shared" si="23"/>
        <v>Remiami projektai, susiję su gamintojų organizacijomis, vietinėmis rinkomis, trumpomis tiekimo grandinėmis ir kokybės schemomis, įskaitant paramą investicijoms, rinkodaros veiklą ir kt. (aktualu rodikliui L802)</v>
      </c>
      <c r="C997" s="670" t="str">
        <f>'10'!P74</f>
        <v>Ne</v>
      </c>
    </row>
    <row r="998" spans="1:3" ht="45" x14ac:dyDescent="0.25">
      <c r="A998" s="2" t="s">
        <v>773</v>
      </c>
      <c r="B998" s="671" t="str">
        <f t="shared" si="23"/>
        <v>Remiami projektai, susiję su atsinaujinančios energijos gamybos pajėgumais, įskaitant biologinę (aktualu rodikliui L803)</v>
      </c>
      <c r="C998" s="670" t="str">
        <f>'10'!P75</f>
        <v>Ne</v>
      </c>
    </row>
    <row r="999" spans="1:3" ht="60" x14ac:dyDescent="0.25">
      <c r="A999" s="2" t="s">
        <v>774</v>
      </c>
      <c r="B999" s="671" t="str">
        <f t="shared" si="23"/>
        <v>Remiami projektai, prisidedantys prie aplinkos tvarumo, klimato kaitos švelninimo bei prisitaikymo prie jos tikslų įgyvendinimo kaimo vietovėse (aktualu rodikliui L804)</v>
      </c>
      <c r="C999" s="670" t="str">
        <f>'10'!P76</f>
        <v>Ne</v>
      </c>
    </row>
    <row r="1000" spans="1:3" ht="30" x14ac:dyDescent="0.25">
      <c r="A1000" s="2" t="s">
        <v>775</v>
      </c>
      <c r="B1000" s="671" t="str">
        <f t="shared" si="23"/>
        <v>Remiami projektai, kurie kuria darbo vietas (aktualu rodikliui L805)</v>
      </c>
      <c r="C1000" s="670" t="str">
        <f>'10'!P77</f>
        <v>Ne</v>
      </c>
    </row>
    <row r="1001" spans="1:3" ht="30" x14ac:dyDescent="0.25">
      <c r="A1001" s="2" t="s">
        <v>776</v>
      </c>
      <c r="B1001" s="671" t="str">
        <f t="shared" si="23"/>
        <v>Remiami kaimo verslų, įskaitant bioekonomiką, projektai (aktualu rodikliui L 806)</v>
      </c>
      <c r="C1001" s="670" t="str">
        <f>'10'!P78</f>
        <v>Ne</v>
      </c>
    </row>
    <row r="1002" spans="1:3" ht="30" x14ac:dyDescent="0.25">
      <c r="A1002" s="2" t="s">
        <v>777</v>
      </c>
      <c r="B1002" s="671" t="str">
        <f t="shared" si="23"/>
        <v>Remiami projektai, susiję su sumanių kaimų strategijomis (aktualu rodikliui L807)</v>
      </c>
      <c r="C1002" s="670" t="str">
        <f>'10'!P79</f>
        <v>Ne</v>
      </c>
    </row>
    <row r="1003" spans="1:3" ht="30" x14ac:dyDescent="0.25">
      <c r="A1003" s="2" t="s">
        <v>778</v>
      </c>
      <c r="B1003" s="671" t="str">
        <f t="shared" si="23"/>
        <v>Remiami projektai, gerinantys paslaugų prieinamumą ir infrastruktūrą (aktualu rodikliui L808)</v>
      </c>
      <c r="C1003" s="670" t="str">
        <f>'10'!P80</f>
        <v>Ne</v>
      </c>
    </row>
    <row r="1004" spans="1:3" ht="30" x14ac:dyDescent="0.25">
      <c r="A1004" s="2" t="s">
        <v>779</v>
      </c>
      <c r="B1004" s="671" t="str">
        <f t="shared" si="23"/>
        <v>Remiami socialinės įtraukties projektai (aktualu rodikliui L809)</v>
      </c>
      <c r="C1004" s="670" t="str">
        <f>'10'!P81</f>
        <v>Ne</v>
      </c>
    </row>
    <row r="1005" spans="1:3" x14ac:dyDescent="0.25">
      <c r="B1005" s="647"/>
      <c r="C1005" s="683"/>
    </row>
    <row r="1006" spans="1:3" x14ac:dyDescent="0.25">
      <c r="A1006" s="1"/>
      <c r="B1006" s="362"/>
      <c r="C1006" s="684" t="str">
        <f>'10'!Q6</f>
        <v>14 priemonė</v>
      </c>
    </row>
    <row r="1007" spans="1:3" x14ac:dyDescent="0.25">
      <c r="A1007" s="2" t="s">
        <v>188</v>
      </c>
      <c r="B1007" s="509" t="str">
        <f>B930</f>
        <v>Priemonės pavadinimas</v>
      </c>
      <c r="C1007" s="668">
        <f>'10'!Q7</f>
        <v>0</v>
      </c>
    </row>
    <row r="1008" spans="1:3" x14ac:dyDescent="0.25">
      <c r="A1008" s="2" t="s">
        <v>189</v>
      </c>
      <c r="B1008" s="669" t="str">
        <f t="shared" ref="B1008:B1071" si="24">B931</f>
        <v>Priemonės rūšis</v>
      </c>
      <c r="C1008" s="668">
        <f>'10'!Q8</f>
        <v>0</v>
      </c>
    </row>
    <row r="1009" spans="1:3" ht="30" x14ac:dyDescent="0.25">
      <c r="A1009" s="2" t="s">
        <v>190</v>
      </c>
      <c r="B1009" s="669" t="str">
        <f t="shared" si="24"/>
        <v>VVG teritorijos poreikių, kuriuos tenkina priemonė, skaičius</v>
      </c>
      <c r="C1009" s="668">
        <f>'10'!Q9</f>
        <v>0</v>
      </c>
    </row>
    <row r="1010" spans="1:3" x14ac:dyDescent="0.25">
      <c r="A1010" s="2" t="s">
        <v>191</v>
      </c>
      <c r="B1010" s="669" t="str">
        <f t="shared" si="24"/>
        <v>BŽŪP tikslų, kuriuos įgyvendina priemonė, skaičius</v>
      </c>
      <c r="C1010" s="668">
        <f>'10'!Q10</f>
        <v>0</v>
      </c>
    </row>
    <row r="1011" spans="1:3" x14ac:dyDescent="0.25">
      <c r="A1011" s="2" t="s">
        <v>192</v>
      </c>
      <c r="B1011" s="669" t="str">
        <f t="shared" si="24"/>
        <v>Pagrindinis BŽŪP tikslas, kurį įgyvendina VPS priemonė</v>
      </c>
      <c r="C1011" s="670" t="str">
        <f>'10'!Q11</f>
        <v>Pasirinkite</v>
      </c>
    </row>
    <row r="1012" spans="1:3" ht="30" x14ac:dyDescent="0.25">
      <c r="A1012" s="2" t="s">
        <v>193</v>
      </c>
      <c r="B1012" s="671" t="str">
        <f t="shared" si="24"/>
        <v>Ar priemonė prisideda prie 4 konkretaus BŽŪP tikslo? (tikslas nurodytas 5 lape)</v>
      </c>
      <c r="C1012" s="670" t="str">
        <f>'10'!Q12</f>
        <v>Ne</v>
      </c>
    </row>
    <row r="1013" spans="1:3" ht="30" x14ac:dyDescent="0.25">
      <c r="A1013" s="2" t="s">
        <v>194</v>
      </c>
      <c r="B1013" s="671" t="str">
        <f t="shared" si="24"/>
        <v>Ar priemonė prisideda prie 5 konkretaus BŽŪP tikslo? (tikslas nurodytas 5 lape)</v>
      </c>
      <c r="C1013" s="670" t="str">
        <f>'10'!Q13</f>
        <v>Ne</v>
      </c>
    </row>
    <row r="1014" spans="1:3" ht="30" x14ac:dyDescent="0.25">
      <c r="A1014" s="2" t="s">
        <v>195</v>
      </c>
      <c r="B1014" s="671" t="str">
        <f t="shared" si="24"/>
        <v>Ar priemonė prisideda prie 6 konkretaus BŽŪP tikslo? (tikslas nurodytas 5 lape)</v>
      </c>
      <c r="C1014" s="670" t="str">
        <f>'10'!Q14</f>
        <v>Ne</v>
      </c>
    </row>
    <row r="1015" spans="1:3" ht="30" x14ac:dyDescent="0.25">
      <c r="A1015" s="2" t="s">
        <v>196</v>
      </c>
      <c r="B1015" s="671" t="str">
        <f t="shared" si="24"/>
        <v>Ar priemonė prisideda prie 9 konkretaus BŽŪP tikslo? (tikslas nurodytas 5 lape)</v>
      </c>
      <c r="C1015" s="670" t="str">
        <f>'10'!Q15</f>
        <v>Ne</v>
      </c>
    </row>
    <row r="1016" spans="1:3" x14ac:dyDescent="0.25">
      <c r="A1016" s="2" t="s">
        <v>94</v>
      </c>
      <c r="B1016" s="673" t="str">
        <f t="shared" si="24"/>
        <v>A dalis. Priemonės intervencijos logika:</v>
      </c>
      <c r="C1016" s="674"/>
    </row>
    <row r="1017" spans="1:3" ht="45" x14ac:dyDescent="0.25">
      <c r="A1017" s="2" t="s">
        <v>197</v>
      </c>
      <c r="B1017" s="671" t="str">
        <f t="shared" si="24"/>
        <v>Priemonės tikslas, ryšys su pagrindiniu BŽŪP tikslu ir VVG teritorijos poreikiais (problemomis ir (arba) potencialu), ryšys su VPS tema (jei taikoma)</v>
      </c>
      <c r="C1017" s="675">
        <f>'10'!Q17</f>
        <v>0</v>
      </c>
    </row>
    <row r="1018" spans="1:3" x14ac:dyDescent="0.25">
      <c r="A1018" s="2" t="s">
        <v>198</v>
      </c>
      <c r="B1018" s="669" t="str">
        <f t="shared" si="24"/>
        <v>Pokytis, kurio siekiama VPS priemone</v>
      </c>
      <c r="C1018" s="675">
        <f>'10'!Q18</f>
        <v>0</v>
      </c>
    </row>
    <row r="1019" spans="1:3" ht="30" x14ac:dyDescent="0.25">
      <c r="A1019" s="2" t="s">
        <v>199</v>
      </c>
      <c r="B1019" s="509" t="str">
        <f t="shared" si="24"/>
        <v>Kaip priemonė prisidės prie horizontalaus tikslo d įgyvendinimo? (pildoma, jei taikoma)</v>
      </c>
      <c r="C1019" s="675">
        <f>'10'!Q19</f>
        <v>0</v>
      </c>
    </row>
    <row r="1020" spans="1:3" ht="30" x14ac:dyDescent="0.25">
      <c r="A1020" s="2" t="s">
        <v>200</v>
      </c>
      <c r="B1020" s="509" t="str">
        <f t="shared" si="24"/>
        <v>Kaip priemonė prisidės prie horizontalaus tikslo e įgyvendinimo? (pildoma, jei taikoma)</v>
      </c>
      <c r="C1020" s="675">
        <f>'10'!Q20</f>
        <v>0</v>
      </c>
    </row>
    <row r="1021" spans="1:3" ht="30" x14ac:dyDescent="0.25">
      <c r="A1021" s="2" t="s">
        <v>201</v>
      </c>
      <c r="B1021" s="509" t="str">
        <f t="shared" si="24"/>
        <v>Kaip priemonė prisidės prie horizontalaus tikslo f įgyvendinimo? (pildoma, jei taikoma)</v>
      </c>
      <c r="C1021" s="675">
        <f>'10'!Q21</f>
        <v>0</v>
      </c>
    </row>
    <row r="1022" spans="1:3" ht="30" x14ac:dyDescent="0.25">
      <c r="A1022" s="2" t="s">
        <v>202</v>
      </c>
      <c r="B1022" s="509" t="str">
        <f t="shared" si="24"/>
        <v>Kaip priemonė prisidės prie horizontalaus tikslo i įgyvendinimo? (pildoma, jei taikoma)</v>
      </c>
      <c r="C1022" s="675">
        <f>'10'!Q22</f>
        <v>0</v>
      </c>
    </row>
    <row r="1023" spans="1:3" ht="30" x14ac:dyDescent="0.25">
      <c r="A1023" s="2" t="s">
        <v>203</v>
      </c>
      <c r="B1023" s="673" t="str">
        <f t="shared" si="24"/>
        <v>B dalis. Pareiškėjų ir projektų tinkamumo sąlygos, projektų atrankos principai:</v>
      </c>
      <c r="C1023" s="674"/>
    </row>
    <row r="1024" spans="1:3" x14ac:dyDescent="0.25">
      <c r="A1024" s="2" t="s">
        <v>204</v>
      </c>
      <c r="B1024" s="509" t="str">
        <f t="shared" si="24"/>
        <v>Pagal priemonę remiamos veiklos</v>
      </c>
      <c r="C1024" s="675">
        <f>'10'!Q24</f>
        <v>0</v>
      </c>
    </row>
    <row r="1025" spans="1:3" ht="30" x14ac:dyDescent="0.25">
      <c r="A1025" s="2" t="s">
        <v>205</v>
      </c>
      <c r="B1025" s="669" t="str">
        <f t="shared" si="24"/>
        <v>Tinkami pareiškėjai ir partneriai (jei taikomas reikalavimas projektus įgyvendinti su partneriais)</v>
      </c>
      <c r="C1025" s="675">
        <f>'10'!Q25</f>
        <v>0</v>
      </c>
    </row>
    <row r="1026" spans="1:3" ht="30" x14ac:dyDescent="0.25">
      <c r="A1026" s="2" t="s">
        <v>206</v>
      </c>
      <c r="B1026" s="669" t="str">
        <f t="shared" si="24"/>
        <v>Priemonės tikslinė grupė (pildoma, jei nesutampa su tinkamais pareiškėjais ir (arba) partneriais)</v>
      </c>
      <c r="C1026" s="675">
        <f>'10'!Q26</f>
        <v>0</v>
      </c>
    </row>
    <row r="1027" spans="1:3" x14ac:dyDescent="0.25">
      <c r="A1027" s="2" t="s">
        <v>725</v>
      </c>
      <c r="B1027" s="509" t="str">
        <f t="shared" si="24"/>
        <v>Tinkamumo sąlygos pareiškėjams ir projektams</v>
      </c>
      <c r="C1027" s="675">
        <f>'10'!Q27</f>
        <v>0</v>
      </c>
    </row>
    <row r="1028" spans="1:3" x14ac:dyDescent="0.25">
      <c r="A1028" s="2" t="s">
        <v>726</v>
      </c>
      <c r="B1028" s="671" t="str">
        <f t="shared" si="24"/>
        <v>Projektų atrankos principai</v>
      </c>
      <c r="C1028" s="675">
        <f>'10'!Q28</f>
        <v>0</v>
      </c>
    </row>
    <row r="1029" spans="1:3" x14ac:dyDescent="0.25">
      <c r="A1029" s="2" t="s">
        <v>727</v>
      </c>
      <c r="B1029" s="509" t="str">
        <f t="shared" si="24"/>
        <v>Planuojamų kvietimų teikti paraiškas skaičius</v>
      </c>
      <c r="C1029" s="668">
        <f>'10'!Q29</f>
        <v>0</v>
      </c>
    </row>
    <row r="1030" spans="1:3" x14ac:dyDescent="0.25">
      <c r="A1030" s="2" t="s">
        <v>728</v>
      </c>
      <c r="B1030" s="649" t="str">
        <f t="shared" si="24"/>
        <v>C dalis. Paramos dydžiai:</v>
      </c>
      <c r="C1030" s="674"/>
    </row>
    <row r="1031" spans="1:3" x14ac:dyDescent="0.25">
      <c r="A1031" s="2" t="s">
        <v>729</v>
      </c>
      <c r="B1031" s="509" t="str">
        <f t="shared" si="24"/>
        <v>Didžiausia paramos suma vietos projektui, Eur</v>
      </c>
      <c r="C1031" s="675">
        <f>'10'!Q31</f>
        <v>0</v>
      </c>
    </row>
    <row r="1032" spans="1:3" x14ac:dyDescent="0.25">
      <c r="A1032" s="2" t="s">
        <v>730</v>
      </c>
      <c r="B1032" s="509" t="str">
        <f t="shared" si="24"/>
        <v xml:space="preserve">Paramos lyginamoji dalis, proc. </v>
      </c>
      <c r="C1032" s="675">
        <f>'10'!Q32</f>
        <v>0</v>
      </c>
    </row>
    <row r="1033" spans="1:3" x14ac:dyDescent="0.25">
      <c r="A1033" s="2" t="s">
        <v>731</v>
      </c>
      <c r="B1033" s="509" t="str">
        <f t="shared" si="24"/>
        <v>Planuojama paramos suma priemonei, Eur</v>
      </c>
      <c r="C1033" s="676">
        <f>'10'!Q33</f>
        <v>0</v>
      </c>
    </row>
    <row r="1034" spans="1:3" x14ac:dyDescent="0.25">
      <c r="A1034" s="2" t="s">
        <v>732</v>
      </c>
      <c r="B1034" s="509" t="str">
        <f t="shared" si="24"/>
        <v>Planuojama paremti projektų (rodiklis L700)</v>
      </c>
      <c r="C1034" s="677">
        <f>'10'!Q34</f>
        <v>0</v>
      </c>
    </row>
    <row r="1035" spans="1:3" x14ac:dyDescent="0.25">
      <c r="A1035" s="2" t="s">
        <v>733</v>
      </c>
      <c r="B1035" s="509" t="str">
        <f t="shared" si="24"/>
        <v>Paaiškinimas, kaip nustatyta rodiklio L700 reikšmė</v>
      </c>
      <c r="C1035" s="675">
        <f>'10'!Q35</f>
        <v>0</v>
      </c>
    </row>
    <row r="1036" spans="1:3" ht="30" x14ac:dyDescent="0.25">
      <c r="A1036" s="2" t="s">
        <v>734</v>
      </c>
      <c r="B1036" s="649" t="str">
        <f t="shared" si="24"/>
        <v>D dalis. Priemonės indėlis į ES ir nacionalinių horizontaliųjų principų įgyvendinimą:</v>
      </c>
      <c r="C1036" s="674"/>
    </row>
    <row r="1037" spans="1:3" x14ac:dyDescent="0.25">
      <c r="A1037" s="2" t="s">
        <v>735</v>
      </c>
      <c r="B1037" s="678" t="str">
        <f t="shared" si="24"/>
        <v>Subregioninės vietovės principas:</v>
      </c>
      <c r="C1037" s="674"/>
    </row>
    <row r="1038" spans="1:3" ht="30" x14ac:dyDescent="0.25">
      <c r="A1038" s="2" t="s">
        <v>736</v>
      </c>
      <c r="B1038" s="509" t="str">
        <f t="shared" si="24"/>
        <v>Ar siekiama, kad pagal priemonę finansuojami projektai apimtų visas VVG teritorijos seniūnijas?</v>
      </c>
      <c r="C1038" s="670" t="str">
        <f>'10'!Q38</f>
        <v>Ne</v>
      </c>
    </row>
    <row r="1039" spans="1:3" x14ac:dyDescent="0.25">
      <c r="A1039" s="2" t="s">
        <v>737</v>
      </c>
      <c r="B1039" s="509" t="str">
        <f t="shared" si="24"/>
        <v>Pasirinkimo pagrindimas</v>
      </c>
      <c r="C1039" s="675">
        <f>'10'!Q39</f>
        <v>0</v>
      </c>
    </row>
    <row r="1040" spans="1:3" x14ac:dyDescent="0.25">
      <c r="A1040" s="2" t="s">
        <v>738</v>
      </c>
      <c r="B1040" s="678" t="str">
        <f t="shared" si="24"/>
        <v>Partnerystės principas:</v>
      </c>
      <c r="C1040" s="674"/>
    </row>
    <row r="1041" spans="1:3" ht="30" x14ac:dyDescent="0.25">
      <c r="A1041" s="2" t="s">
        <v>739</v>
      </c>
      <c r="B1041" s="509" t="str">
        <f t="shared" si="24"/>
        <v>Ar siekiama, kad pagal priemonę finansuojami projektai būtų vykdomi su partneriais?</v>
      </c>
      <c r="C1041" s="670" t="str">
        <f>'10'!Q41</f>
        <v>Ne</v>
      </c>
    </row>
    <row r="1042" spans="1:3" x14ac:dyDescent="0.25">
      <c r="A1042" s="2" t="s">
        <v>740</v>
      </c>
      <c r="B1042" s="509" t="str">
        <f t="shared" si="24"/>
        <v>Pasirinkimo pagrindimas</v>
      </c>
      <c r="C1042" s="675">
        <f>'10'!Q42</f>
        <v>0</v>
      </c>
    </row>
    <row r="1043" spans="1:3" x14ac:dyDescent="0.25">
      <c r="A1043" s="2" t="s">
        <v>741</v>
      </c>
      <c r="B1043" s="678" t="str">
        <f t="shared" si="24"/>
        <v>Inovacijų principas:</v>
      </c>
      <c r="C1043" s="674"/>
    </row>
    <row r="1044" spans="1:3" ht="30" x14ac:dyDescent="0.25">
      <c r="A1044" s="2" t="s">
        <v>742</v>
      </c>
      <c r="B1044" s="509" t="str">
        <f t="shared" si="24"/>
        <v>Ar siekiama, kad pagal priemonę finansuojami projektai būtų skirti inovacijoms vietos lygiu diegti?</v>
      </c>
      <c r="C1044" s="670" t="str">
        <f>'10'!Q44</f>
        <v>Ne</v>
      </c>
    </row>
    <row r="1045" spans="1:3" x14ac:dyDescent="0.25">
      <c r="A1045" s="2" t="s">
        <v>743</v>
      </c>
      <c r="B1045" s="509" t="str">
        <f t="shared" si="24"/>
        <v>Pasirinkimo pagrindimas</v>
      </c>
      <c r="C1045" s="675">
        <f>'10'!Q45</f>
        <v>0</v>
      </c>
    </row>
    <row r="1046" spans="1:3" ht="30" x14ac:dyDescent="0.25">
      <c r="A1046" s="2" t="s">
        <v>744</v>
      </c>
      <c r="B1046" s="509" t="str">
        <f t="shared" si="24"/>
        <v>Planuojama paremti projektų, skirtų inovacijoms vietos lygiu diegti (rodiklis L710)</v>
      </c>
      <c r="C1046" s="677">
        <f>'10'!Q46</f>
        <v>0</v>
      </c>
    </row>
    <row r="1047" spans="1:3" x14ac:dyDescent="0.25">
      <c r="A1047" s="2" t="s">
        <v>745</v>
      </c>
      <c r="B1047" s="678" t="str">
        <f t="shared" si="24"/>
        <v>Lyčių lygybė ir nediskriminavimas:</v>
      </c>
      <c r="C1047" s="674"/>
    </row>
    <row r="1048" spans="1:3" ht="30" x14ac:dyDescent="0.25">
      <c r="A1048" s="2" t="s">
        <v>746</v>
      </c>
      <c r="B1048" s="509" t="str">
        <f t="shared" si="24"/>
        <v>Ar pagal priemonę finansuojami projektai, skirti lyčių lygybei ir nediskriminavimui?</v>
      </c>
      <c r="C1048" s="670" t="str">
        <f>'10'!Q48</f>
        <v>Ne</v>
      </c>
    </row>
    <row r="1049" spans="1:3" x14ac:dyDescent="0.25">
      <c r="A1049" s="2" t="s">
        <v>747</v>
      </c>
      <c r="B1049" s="509" t="str">
        <f t="shared" si="24"/>
        <v>Pasirinkimo pagrindimas (jei taip, kaip bus užtikrinta)</v>
      </c>
      <c r="C1049" s="675">
        <f>'10'!Q49</f>
        <v>0</v>
      </c>
    </row>
    <row r="1050" spans="1:3" x14ac:dyDescent="0.25">
      <c r="A1050" s="2" t="s">
        <v>748</v>
      </c>
      <c r="B1050" s="678" t="str">
        <f t="shared" si="24"/>
        <v>Jaunimas:</v>
      </c>
      <c r="C1050" s="674"/>
    </row>
    <row r="1051" spans="1:3" ht="30" x14ac:dyDescent="0.25">
      <c r="A1051" s="2" t="s">
        <v>749</v>
      </c>
      <c r="B1051" s="509" t="str">
        <f t="shared" si="24"/>
        <v>Ar pagal priemonę finansuojami projektai, skirti jaunimui?</v>
      </c>
      <c r="C1051" s="670" t="str">
        <f>'10'!Q51</f>
        <v>Ne</v>
      </c>
    </row>
    <row r="1052" spans="1:3" x14ac:dyDescent="0.25">
      <c r="A1052" s="2" t="s">
        <v>750</v>
      </c>
      <c r="B1052" s="509" t="str">
        <f t="shared" si="24"/>
        <v>Pasirinkimo pagrindimas (jei taip, kaip bus užtikrinta)</v>
      </c>
      <c r="C1052" s="675">
        <f>'10'!Q52</f>
        <v>0</v>
      </c>
    </row>
    <row r="1053" spans="1:3" x14ac:dyDescent="0.25">
      <c r="A1053" s="2" t="s">
        <v>751</v>
      </c>
      <c r="B1053" s="673" t="str">
        <f t="shared" si="24"/>
        <v>E dalis. Priemonės rezultato rodikliai:</v>
      </c>
      <c r="C1053" s="674"/>
    </row>
    <row r="1054" spans="1:3" x14ac:dyDescent="0.25">
      <c r="A1054" s="2" t="s">
        <v>752</v>
      </c>
      <c r="B1054" s="678" t="str">
        <f t="shared" si="24"/>
        <v>SP rezultato rodiklių taikymas priemonei:</v>
      </c>
      <c r="C1054" s="674"/>
    </row>
    <row r="1055" spans="1:3" x14ac:dyDescent="0.25">
      <c r="A1055" s="2" t="s">
        <v>753</v>
      </c>
      <c r="B1055" s="679" t="str">
        <f t="shared" si="24"/>
        <v>R.3</v>
      </c>
      <c r="C1055" s="685" t="str">
        <f>'10'!Q55</f>
        <v>Ne</v>
      </c>
    </row>
    <row r="1056" spans="1:3" x14ac:dyDescent="0.25">
      <c r="A1056" s="2" t="s">
        <v>754</v>
      </c>
      <c r="B1056" s="679" t="str">
        <f t="shared" si="24"/>
        <v>R.37</v>
      </c>
      <c r="C1056" s="685" t="str">
        <f>'10'!Q56</f>
        <v>Ne</v>
      </c>
    </row>
    <row r="1057" spans="1:3" x14ac:dyDescent="0.25">
      <c r="A1057" s="2" t="s">
        <v>755</v>
      </c>
      <c r="B1057" s="679" t="str">
        <f t="shared" si="24"/>
        <v>R.39</v>
      </c>
      <c r="C1057" s="685" t="str">
        <f>'10'!Q57</f>
        <v>Ne</v>
      </c>
    </row>
    <row r="1058" spans="1:3" x14ac:dyDescent="0.25">
      <c r="A1058" s="2" t="s">
        <v>756</v>
      </c>
      <c r="B1058" s="679" t="str">
        <f t="shared" si="24"/>
        <v>R.41</v>
      </c>
      <c r="C1058" s="685" t="str">
        <f>'10'!Q58</f>
        <v>Ne</v>
      </c>
    </row>
    <row r="1059" spans="1:3" x14ac:dyDescent="0.25">
      <c r="A1059" s="2" t="s">
        <v>757</v>
      </c>
      <c r="B1059" s="679" t="str">
        <f t="shared" si="24"/>
        <v>R.42</v>
      </c>
      <c r="C1059" s="685" t="str">
        <f>'10'!Q59</f>
        <v>Ne</v>
      </c>
    </row>
    <row r="1060" spans="1:3" x14ac:dyDescent="0.25">
      <c r="A1060" s="2" t="s">
        <v>758</v>
      </c>
      <c r="B1060" s="678" t="str">
        <f t="shared" si="24"/>
        <v>VPS rodiklių taikymas priemonei:</v>
      </c>
      <c r="C1060" s="686"/>
    </row>
    <row r="1061" spans="1:3" x14ac:dyDescent="0.25">
      <c r="A1061" s="2" t="s">
        <v>759</v>
      </c>
      <c r="B1061" s="679" t="str">
        <f t="shared" si="24"/>
        <v>ALYT-P.1</v>
      </c>
      <c r="C1061" s="685" t="str">
        <f>'10'!Q61</f>
        <v>Ne</v>
      </c>
    </row>
    <row r="1062" spans="1:3" x14ac:dyDescent="0.25">
      <c r="A1062" s="2" t="s">
        <v>760</v>
      </c>
      <c r="B1062" s="679" t="str">
        <f t="shared" si="24"/>
        <v>ALYT-P.2</v>
      </c>
      <c r="C1062" s="685" t="str">
        <f>'10'!Q62</f>
        <v>Ne</v>
      </c>
    </row>
    <row r="1063" spans="1:3" x14ac:dyDescent="0.25">
      <c r="A1063" s="2" t="s">
        <v>761</v>
      </c>
      <c r="B1063" s="679" t="str">
        <f t="shared" si="24"/>
        <v>ALYT-P.3</v>
      </c>
      <c r="C1063" s="685" t="str">
        <f>'10'!Q63</f>
        <v>Ne</v>
      </c>
    </row>
    <row r="1064" spans="1:3" x14ac:dyDescent="0.25">
      <c r="A1064" s="2" t="s">
        <v>762</v>
      </c>
      <c r="B1064" s="679" t="str">
        <f t="shared" si="24"/>
        <v>ALYT-P.4</v>
      </c>
      <c r="C1064" s="685" t="str">
        <f>'10'!Q64</f>
        <v>Ne</v>
      </c>
    </row>
    <row r="1065" spans="1:3" x14ac:dyDescent="0.25">
      <c r="A1065" s="2" t="s">
        <v>763</v>
      </c>
      <c r="B1065" s="679" t="str">
        <f t="shared" si="24"/>
        <v>ALYT-P.5</v>
      </c>
      <c r="C1065" s="685" t="str">
        <f>'10'!Q65</f>
        <v>Ne</v>
      </c>
    </row>
    <row r="1066" spans="1:3" x14ac:dyDescent="0.25">
      <c r="A1066" s="2" t="s">
        <v>764</v>
      </c>
      <c r="B1066" s="679" t="str">
        <f t="shared" si="24"/>
        <v>ALYT-P.6</v>
      </c>
      <c r="C1066" s="685" t="str">
        <f>'10'!Q66</f>
        <v>Ne</v>
      </c>
    </row>
    <row r="1067" spans="1:3" x14ac:dyDescent="0.25">
      <c r="A1067" s="2" t="s">
        <v>765</v>
      </c>
      <c r="B1067" s="679" t="str">
        <f t="shared" si="24"/>
        <v>ALYT-P.7</v>
      </c>
      <c r="C1067" s="685" t="str">
        <f>'10'!Q67</f>
        <v>Ne</v>
      </c>
    </row>
    <row r="1068" spans="1:3" x14ac:dyDescent="0.25">
      <c r="A1068" s="2" t="s">
        <v>766</v>
      </c>
      <c r="B1068" s="679" t="str">
        <f t="shared" si="24"/>
        <v>ALYT-P.8</v>
      </c>
      <c r="C1068" s="685" t="str">
        <f>'10'!Q68</f>
        <v>Ne</v>
      </c>
    </row>
    <row r="1069" spans="1:3" x14ac:dyDescent="0.25">
      <c r="A1069" s="2" t="s">
        <v>767</v>
      </c>
      <c r="B1069" s="679" t="str">
        <f t="shared" si="24"/>
        <v>ALYT-P.9</v>
      </c>
      <c r="C1069" s="685" t="str">
        <f>'10'!Q69</f>
        <v>Ne</v>
      </c>
    </row>
    <row r="1070" spans="1:3" x14ac:dyDescent="0.25">
      <c r="A1070" s="2" t="s">
        <v>768</v>
      </c>
      <c r="B1070" s="681" t="str">
        <f t="shared" si="24"/>
        <v>ALYT-P.10</v>
      </c>
      <c r="C1070" s="687" t="str">
        <f>'10'!Q70</f>
        <v>Ne</v>
      </c>
    </row>
    <row r="1071" spans="1:3" x14ac:dyDescent="0.25">
      <c r="A1071" s="2" t="s">
        <v>769</v>
      </c>
      <c r="B1071" s="673" t="str">
        <f t="shared" si="24"/>
        <v>F dalis. Pagal priemonę remiamų projektų pobūdis:</v>
      </c>
      <c r="C1071" s="674"/>
    </row>
    <row r="1072" spans="1:3" x14ac:dyDescent="0.25">
      <c r="A1072" s="2" t="s">
        <v>770</v>
      </c>
      <c r="B1072" s="669" t="str">
        <f t="shared" ref="B1072:B1081" si="25">B995</f>
        <v>Remiami pelno projektai</v>
      </c>
      <c r="C1072" s="670" t="str">
        <f>'10'!Q72</f>
        <v>Ne</v>
      </c>
    </row>
    <row r="1073" spans="1:3" ht="60" x14ac:dyDescent="0.25">
      <c r="A1073" s="2" t="s">
        <v>771</v>
      </c>
      <c r="B1073" s="671" t="str">
        <f t="shared" si="25"/>
        <v>Remiami projektai, susiję su žinių perdavimu, įskaitant konsultacijas, mokymą ir keitimąsi žiniomis apie tvarią, ekonominę, socialinę, aplinką ir klimatą tausojančią veiklą (aktualu rodikliui L801)</v>
      </c>
      <c r="C1073" s="670" t="str">
        <f>'10'!Q73</f>
        <v>Ne</v>
      </c>
    </row>
    <row r="1074" spans="1:3" ht="75" x14ac:dyDescent="0.25">
      <c r="A1074" s="2" t="s">
        <v>772</v>
      </c>
      <c r="B1074" s="671" t="str">
        <f t="shared" si="25"/>
        <v>Remiami projektai, susiję su gamintojų organizacijomis, vietinėmis rinkomis, trumpomis tiekimo grandinėmis ir kokybės schemomis, įskaitant paramą investicijoms, rinkodaros veiklą ir kt. (aktualu rodikliui L802)</v>
      </c>
      <c r="C1074" s="670" t="str">
        <f>'10'!Q74</f>
        <v>Ne</v>
      </c>
    </row>
    <row r="1075" spans="1:3" ht="45" x14ac:dyDescent="0.25">
      <c r="A1075" s="2" t="s">
        <v>773</v>
      </c>
      <c r="B1075" s="671" t="str">
        <f t="shared" si="25"/>
        <v>Remiami projektai, susiję su atsinaujinančios energijos gamybos pajėgumais, įskaitant biologinę (aktualu rodikliui L803)</v>
      </c>
      <c r="C1075" s="670" t="str">
        <f>'10'!Q75</f>
        <v>Ne</v>
      </c>
    </row>
    <row r="1076" spans="1:3" ht="60" x14ac:dyDescent="0.25">
      <c r="A1076" s="2" t="s">
        <v>774</v>
      </c>
      <c r="B1076" s="671" t="str">
        <f t="shared" si="25"/>
        <v>Remiami projektai, prisidedantys prie aplinkos tvarumo, klimato kaitos švelninimo bei prisitaikymo prie jos tikslų įgyvendinimo kaimo vietovėse (aktualu rodikliui L804)</v>
      </c>
      <c r="C1076" s="670" t="str">
        <f>'10'!Q76</f>
        <v>Ne</v>
      </c>
    </row>
    <row r="1077" spans="1:3" ht="30" x14ac:dyDescent="0.25">
      <c r="A1077" s="2" t="s">
        <v>775</v>
      </c>
      <c r="B1077" s="671" t="str">
        <f t="shared" si="25"/>
        <v>Remiami projektai, kurie kuria darbo vietas (aktualu rodikliui L805)</v>
      </c>
      <c r="C1077" s="670" t="str">
        <f>'10'!Q77</f>
        <v>Ne</v>
      </c>
    </row>
    <row r="1078" spans="1:3" ht="30" x14ac:dyDescent="0.25">
      <c r="A1078" s="2" t="s">
        <v>776</v>
      </c>
      <c r="B1078" s="671" t="str">
        <f t="shared" si="25"/>
        <v>Remiami kaimo verslų, įskaitant bioekonomiką, projektai (aktualu rodikliui L 806)</v>
      </c>
      <c r="C1078" s="670" t="str">
        <f>'10'!Q78</f>
        <v>Ne</v>
      </c>
    </row>
    <row r="1079" spans="1:3" ht="30" x14ac:dyDescent="0.25">
      <c r="A1079" s="2" t="s">
        <v>777</v>
      </c>
      <c r="B1079" s="671" t="str">
        <f t="shared" si="25"/>
        <v>Remiami projektai, susiję su sumanių kaimų strategijomis (aktualu rodikliui L807)</v>
      </c>
      <c r="C1079" s="670" t="str">
        <f>'10'!Q79</f>
        <v>Ne</v>
      </c>
    </row>
    <row r="1080" spans="1:3" ht="30" x14ac:dyDescent="0.25">
      <c r="A1080" s="2" t="s">
        <v>778</v>
      </c>
      <c r="B1080" s="671" t="str">
        <f t="shared" si="25"/>
        <v>Remiami projektai, gerinantys paslaugų prieinamumą ir infrastruktūrą (aktualu rodikliui L808)</v>
      </c>
      <c r="C1080" s="670" t="str">
        <f>'10'!Q80</f>
        <v>Ne</v>
      </c>
    </row>
    <row r="1081" spans="1:3" ht="30" x14ac:dyDescent="0.25">
      <c r="A1081" s="2" t="s">
        <v>779</v>
      </c>
      <c r="B1081" s="671" t="str">
        <f t="shared" si="25"/>
        <v>Remiami socialinės įtraukties projektai (aktualu rodikliui L809)</v>
      </c>
      <c r="C1081" s="670" t="str">
        <f>'10'!Q81</f>
        <v>Ne</v>
      </c>
    </row>
    <row r="1082" spans="1:3" x14ac:dyDescent="0.25">
      <c r="A1082" s="2"/>
      <c r="B1082" s="647"/>
      <c r="C1082" s="683"/>
    </row>
    <row r="1083" spans="1:3" x14ac:dyDescent="0.25">
      <c r="A1083" s="1"/>
      <c r="B1083" s="362"/>
      <c r="C1083" s="684" t="str">
        <f>'10'!R6</f>
        <v>15 priemonė</v>
      </c>
    </row>
    <row r="1084" spans="1:3" x14ac:dyDescent="0.25">
      <c r="A1084" s="2" t="s">
        <v>188</v>
      </c>
      <c r="B1084" s="509" t="str">
        <f>B1007</f>
        <v>Priemonės pavadinimas</v>
      </c>
      <c r="C1084" s="668">
        <f>'10'!R7</f>
        <v>0</v>
      </c>
    </row>
    <row r="1085" spans="1:3" x14ac:dyDescent="0.25">
      <c r="A1085" s="2" t="s">
        <v>189</v>
      </c>
      <c r="B1085" s="669" t="str">
        <f t="shared" ref="B1085:B1148" si="26">B1008</f>
        <v>Priemonės rūšis</v>
      </c>
      <c r="C1085" s="668">
        <f>'10'!R8</f>
        <v>0</v>
      </c>
    </row>
    <row r="1086" spans="1:3" ht="30" x14ac:dyDescent="0.25">
      <c r="A1086" s="2" t="s">
        <v>190</v>
      </c>
      <c r="B1086" s="669" t="str">
        <f t="shared" si="26"/>
        <v>VVG teritorijos poreikių, kuriuos tenkina priemonė, skaičius</v>
      </c>
      <c r="C1086" s="668">
        <f>'10'!R9</f>
        <v>0</v>
      </c>
    </row>
    <row r="1087" spans="1:3" x14ac:dyDescent="0.25">
      <c r="A1087" s="2" t="s">
        <v>191</v>
      </c>
      <c r="B1087" s="669" t="str">
        <f t="shared" si="26"/>
        <v>BŽŪP tikslų, kuriuos įgyvendina priemonė, skaičius</v>
      </c>
      <c r="C1087" s="668">
        <f>'10'!R10</f>
        <v>0</v>
      </c>
    </row>
    <row r="1088" spans="1:3" x14ac:dyDescent="0.25">
      <c r="A1088" s="2" t="s">
        <v>192</v>
      </c>
      <c r="B1088" s="669" t="str">
        <f t="shared" si="26"/>
        <v>Pagrindinis BŽŪP tikslas, kurį įgyvendina VPS priemonė</v>
      </c>
      <c r="C1088" s="670" t="str">
        <f>'10'!R11</f>
        <v>Pasirinkite</v>
      </c>
    </row>
    <row r="1089" spans="1:3" ht="30" x14ac:dyDescent="0.25">
      <c r="A1089" s="2" t="s">
        <v>193</v>
      </c>
      <c r="B1089" s="671" t="str">
        <f t="shared" si="26"/>
        <v>Ar priemonė prisideda prie 4 konkretaus BŽŪP tikslo? (tikslas nurodytas 5 lape)</v>
      </c>
      <c r="C1089" s="670" t="str">
        <f>'10'!R12</f>
        <v>Ne</v>
      </c>
    </row>
    <row r="1090" spans="1:3" ht="30" x14ac:dyDescent="0.25">
      <c r="A1090" s="2" t="s">
        <v>194</v>
      </c>
      <c r="B1090" s="671" t="str">
        <f t="shared" si="26"/>
        <v>Ar priemonė prisideda prie 5 konkretaus BŽŪP tikslo? (tikslas nurodytas 5 lape)</v>
      </c>
      <c r="C1090" s="670" t="str">
        <f>'10'!R13</f>
        <v>Ne</v>
      </c>
    </row>
    <row r="1091" spans="1:3" ht="30" x14ac:dyDescent="0.25">
      <c r="A1091" s="2" t="s">
        <v>195</v>
      </c>
      <c r="B1091" s="671" t="str">
        <f t="shared" si="26"/>
        <v>Ar priemonė prisideda prie 6 konkretaus BŽŪP tikslo? (tikslas nurodytas 5 lape)</v>
      </c>
      <c r="C1091" s="670" t="str">
        <f>'10'!R14</f>
        <v>Ne</v>
      </c>
    </row>
    <row r="1092" spans="1:3" ht="30" x14ac:dyDescent="0.25">
      <c r="A1092" s="2" t="s">
        <v>196</v>
      </c>
      <c r="B1092" s="671" t="str">
        <f t="shared" si="26"/>
        <v>Ar priemonė prisideda prie 9 konkretaus BŽŪP tikslo? (tikslas nurodytas 5 lape)</v>
      </c>
      <c r="C1092" s="670" t="str">
        <f>'10'!R15</f>
        <v>Ne</v>
      </c>
    </row>
    <row r="1093" spans="1:3" x14ac:dyDescent="0.25">
      <c r="A1093" s="2" t="s">
        <v>94</v>
      </c>
      <c r="B1093" s="673" t="str">
        <f t="shared" si="26"/>
        <v>A dalis. Priemonės intervencijos logika:</v>
      </c>
      <c r="C1093" s="674"/>
    </row>
    <row r="1094" spans="1:3" ht="45" x14ac:dyDescent="0.25">
      <c r="A1094" s="2" t="s">
        <v>197</v>
      </c>
      <c r="B1094" s="671" t="str">
        <f t="shared" si="26"/>
        <v>Priemonės tikslas, ryšys su pagrindiniu BŽŪP tikslu ir VVG teritorijos poreikiais (problemomis ir (arba) potencialu), ryšys su VPS tema (jei taikoma)</v>
      </c>
      <c r="C1094" s="675">
        <f>'10'!R17</f>
        <v>0</v>
      </c>
    </row>
    <row r="1095" spans="1:3" x14ac:dyDescent="0.25">
      <c r="A1095" s="2" t="s">
        <v>198</v>
      </c>
      <c r="B1095" s="669" t="str">
        <f t="shared" si="26"/>
        <v>Pokytis, kurio siekiama VPS priemone</v>
      </c>
      <c r="C1095" s="675">
        <f>'10'!R18</f>
        <v>0</v>
      </c>
    </row>
    <row r="1096" spans="1:3" ht="30" x14ac:dyDescent="0.25">
      <c r="A1096" s="2" t="s">
        <v>199</v>
      </c>
      <c r="B1096" s="509" t="str">
        <f t="shared" si="26"/>
        <v>Kaip priemonė prisidės prie horizontalaus tikslo d įgyvendinimo? (pildoma, jei taikoma)</v>
      </c>
      <c r="C1096" s="675">
        <f>'10'!R19</f>
        <v>0</v>
      </c>
    </row>
    <row r="1097" spans="1:3" ht="30" x14ac:dyDescent="0.25">
      <c r="A1097" s="2" t="s">
        <v>200</v>
      </c>
      <c r="B1097" s="509" t="str">
        <f t="shared" si="26"/>
        <v>Kaip priemonė prisidės prie horizontalaus tikslo e įgyvendinimo? (pildoma, jei taikoma)</v>
      </c>
      <c r="C1097" s="675">
        <f>'10'!R20</f>
        <v>0</v>
      </c>
    </row>
    <row r="1098" spans="1:3" ht="30" x14ac:dyDescent="0.25">
      <c r="A1098" s="2" t="s">
        <v>201</v>
      </c>
      <c r="B1098" s="509" t="str">
        <f t="shared" si="26"/>
        <v>Kaip priemonė prisidės prie horizontalaus tikslo f įgyvendinimo? (pildoma, jei taikoma)</v>
      </c>
      <c r="C1098" s="675">
        <f>'10'!R21</f>
        <v>0</v>
      </c>
    </row>
    <row r="1099" spans="1:3" ht="30" x14ac:dyDescent="0.25">
      <c r="A1099" s="2" t="s">
        <v>202</v>
      </c>
      <c r="B1099" s="509" t="str">
        <f t="shared" si="26"/>
        <v>Kaip priemonė prisidės prie horizontalaus tikslo i įgyvendinimo? (pildoma, jei taikoma)</v>
      </c>
      <c r="C1099" s="675">
        <f>'10'!R22</f>
        <v>0</v>
      </c>
    </row>
    <row r="1100" spans="1:3" ht="30" x14ac:dyDescent="0.25">
      <c r="A1100" s="2" t="s">
        <v>203</v>
      </c>
      <c r="B1100" s="673" t="str">
        <f t="shared" si="26"/>
        <v>B dalis. Pareiškėjų ir projektų tinkamumo sąlygos, projektų atrankos principai:</v>
      </c>
      <c r="C1100" s="674"/>
    </row>
    <row r="1101" spans="1:3" x14ac:dyDescent="0.25">
      <c r="A1101" s="2" t="s">
        <v>204</v>
      </c>
      <c r="B1101" s="509" t="str">
        <f t="shared" si="26"/>
        <v>Pagal priemonę remiamos veiklos</v>
      </c>
      <c r="C1101" s="675">
        <f>'10'!R24</f>
        <v>0</v>
      </c>
    </row>
    <row r="1102" spans="1:3" ht="30" x14ac:dyDescent="0.25">
      <c r="A1102" s="2" t="s">
        <v>205</v>
      </c>
      <c r="B1102" s="669" t="str">
        <f t="shared" si="26"/>
        <v>Tinkami pareiškėjai ir partneriai (jei taikomas reikalavimas projektus įgyvendinti su partneriais)</v>
      </c>
      <c r="C1102" s="675">
        <f>'10'!R25</f>
        <v>0</v>
      </c>
    </row>
    <row r="1103" spans="1:3" ht="30" x14ac:dyDescent="0.25">
      <c r="A1103" s="2" t="s">
        <v>206</v>
      </c>
      <c r="B1103" s="669" t="str">
        <f t="shared" si="26"/>
        <v>Priemonės tikslinė grupė (pildoma, jei nesutampa su tinkamais pareiškėjais ir (arba) partneriais)</v>
      </c>
      <c r="C1103" s="675">
        <f>'10'!R26</f>
        <v>0</v>
      </c>
    </row>
    <row r="1104" spans="1:3" x14ac:dyDescent="0.25">
      <c r="A1104" s="2" t="s">
        <v>725</v>
      </c>
      <c r="B1104" s="509" t="str">
        <f t="shared" si="26"/>
        <v>Tinkamumo sąlygos pareiškėjams ir projektams</v>
      </c>
      <c r="C1104" s="675">
        <f>'10'!R27</f>
        <v>0</v>
      </c>
    </row>
    <row r="1105" spans="1:3" x14ac:dyDescent="0.25">
      <c r="A1105" s="2" t="s">
        <v>726</v>
      </c>
      <c r="B1105" s="671" t="str">
        <f t="shared" si="26"/>
        <v>Projektų atrankos principai</v>
      </c>
      <c r="C1105" s="675">
        <f>'10'!R28</f>
        <v>0</v>
      </c>
    </row>
    <row r="1106" spans="1:3" x14ac:dyDescent="0.25">
      <c r="A1106" s="2" t="s">
        <v>727</v>
      </c>
      <c r="B1106" s="509" t="str">
        <f t="shared" si="26"/>
        <v>Planuojamų kvietimų teikti paraiškas skaičius</v>
      </c>
      <c r="C1106" s="668">
        <f>'10'!R29</f>
        <v>0</v>
      </c>
    </row>
    <row r="1107" spans="1:3" x14ac:dyDescent="0.25">
      <c r="A1107" s="2" t="s">
        <v>728</v>
      </c>
      <c r="B1107" s="649" t="str">
        <f t="shared" si="26"/>
        <v>C dalis. Paramos dydžiai:</v>
      </c>
      <c r="C1107" s="674"/>
    </row>
    <row r="1108" spans="1:3" x14ac:dyDescent="0.25">
      <c r="A1108" s="2" t="s">
        <v>729</v>
      </c>
      <c r="B1108" s="509" t="str">
        <f t="shared" si="26"/>
        <v>Didžiausia paramos suma vietos projektui, Eur</v>
      </c>
      <c r="C1108" s="675">
        <f>'10'!R31</f>
        <v>0</v>
      </c>
    </row>
    <row r="1109" spans="1:3" x14ac:dyDescent="0.25">
      <c r="A1109" s="2" t="s">
        <v>730</v>
      </c>
      <c r="B1109" s="509" t="str">
        <f t="shared" si="26"/>
        <v xml:space="preserve">Paramos lyginamoji dalis, proc. </v>
      </c>
      <c r="C1109" s="675">
        <f>'10'!R32</f>
        <v>0</v>
      </c>
    </row>
    <row r="1110" spans="1:3" x14ac:dyDescent="0.25">
      <c r="A1110" s="2" t="s">
        <v>731</v>
      </c>
      <c r="B1110" s="509" t="str">
        <f t="shared" si="26"/>
        <v>Planuojama paramos suma priemonei, Eur</v>
      </c>
      <c r="C1110" s="676">
        <f>'10'!R33</f>
        <v>0</v>
      </c>
    </row>
    <row r="1111" spans="1:3" x14ac:dyDescent="0.25">
      <c r="A1111" s="2" t="s">
        <v>732</v>
      </c>
      <c r="B1111" s="509" t="str">
        <f t="shared" si="26"/>
        <v>Planuojama paremti projektų (rodiklis L700)</v>
      </c>
      <c r="C1111" s="677">
        <f>'10'!R34</f>
        <v>0</v>
      </c>
    </row>
    <row r="1112" spans="1:3" x14ac:dyDescent="0.25">
      <c r="A1112" s="2" t="s">
        <v>733</v>
      </c>
      <c r="B1112" s="509" t="str">
        <f t="shared" si="26"/>
        <v>Paaiškinimas, kaip nustatyta rodiklio L700 reikšmė</v>
      </c>
      <c r="C1112" s="675">
        <f>'10'!R35</f>
        <v>0</v>
      </c>
    </row>
    <row r="1113" spans="1:3" ht="30" x14ac:dyDescent="0.25">
      <c r="A1113" s="2" t="s">
        <v>734</v>
      </c>
      <c r="B1113" s="649" t="str">
        <f t="shared" si="26"/>
        <v>D dalis. Priemonės indėlis į ES ir nacionalinių horizontaliųjų principų įgyvendinimą:</v>
      </c>
      <c r="C1113" s="674"/>
    </row>
    <row r="1114" spans="1:3" x14ac:dyDescent="0.25">
      <c r="A1114" s="2" t="s">
        <v>735</v>
      </c>
      <c r="B1114" s="678" t="str">
        <f t="shared" si="26"/>
        <v>Subregioninės vietovės principas:</v>
      </c>
      <c r="C1114" s="674"/>
    </row>
    <row r="1115" spans="1:3" ht="30" x14ac:dyDescent="0.25">
      <c r="A1115" s="2" t="s">
        <v>736</v>
      </c>
      <c r="B1115" s="509" t="str">
        <f t="shared" si="26"/>
        <v>Ar siekiama, kad pagal priemonę finansuojami projektai apimtų visas VVG teritorijos seniūnijas?</v>
      </c>
      <c r="C1115" s="670" t="str">
        <f>'10'!R38</f>
        <v>Ne</v>
      </c>
    </row>
    <row r="1116" spans="1:3" x14ac:dyDescent="0.25">
      <c r="A1116" s="2" t="s">
        <v>737</v>
      </c>
      <c r="B1116" s="509" t="str">
        <f t="shared" si="26"/>
        <v>Pasirinkimo pagrindimas</v>
      </c>
      <c r="C1116" s="675">
        <f>'10'!R39</f>
        <v>0</v>
      </c>
    </row>
    <row r="1117" spans="1:3" x14ac:dyDescent="0.25">
      <c r="A1117" s="2" t="s">
        <v>738</v>
      </c>
      <c r="B1117" s="678" t="str">
        <f t="shared" si="26"/>
        <v>Partnerystės principas:</v>
      </c>
      <c r="C1117" s="674"/>
    </row>
    <row r="1118" spans="1:3" ht="30" x14ac:dyDescent="0.25">
      <c r="A1118" s="2" t="s">
        <v>739</v>
      </c>
      <c r="B1118" s="509" t="str">
        <f t="shared" si="26"/>
        <v>Ar siekiama, kad pagal priemonę finansuojami projektai būtų vykdomi su partneriais?</v>
      </c>
      <c r="C1118" s="670" t="str">
        <f>'10'!R41</f>
        <v>Ne</v>
      </c>
    </row>
    <row r="1119" spans="1:3" x14ac:dyDescent="0.25">
      <c r="A1119" s="2" t="s">
        <v>740</v>
      </c>
      <c r="B1119" s="509" t="str">
        <f t="shared" si="26"/>
        <v>Pasirinkimo pagrindimas</v>
      </c>
      <c r="C1119" s="675">
        <f>'10'!R42</f>
        <v>0</v>
      </c>
    </row>
    <row r="1120" spans="1:3" x14ac:dyDescent="0.25">
      <c r="A1120" s="2" t="s">
        <v>741</v>
      </c>
      <c r="B1120" s="678" t="str">
        <f t="shared" si="26"/>
        <v>Inovacijų principas:</v>
      </c>
      <c r="C1120" s="674"/>
    </row>
    <row r="1121" spans="1:3" ht="30" x14ac:dyDescent="0.25">
      <c r="A1121" s="2" t="s">
        <v>742</v>
      </c>
      <c r="B1121" s="509" t="str">
        <f t="shared" si="26"/>
        <v>Ar siekiama, kad pagal priemonę finansuojami projektai būtų skirti inovacijoms vietos lygiu diegti?</v>
      </c>
      <c r="C1121" s="670" t="str">
        <f>'10'!R44</f>
        <v>Ne</v>
      </c>
    </row>
    <row r="1122" spans="1:3" x14ac:dyDescent="0.25">
      <c r="A1122" s="2" t="s">
        <v>743</v>
      </c>
      <c r="B1122" s="509" t="str">
        <f t="shared" si="26"/>
        <v>Pasirinkimo pagrindimas</v>
      </c>
      <c r="C1122" s="675">
        <f>'10'!R45</f>
        <v>0</v>
      </c>
    </row>
    <row r="1123" spans="1:3" ht="30" x14ac:dyDescent="0.25">
      <c r="A1123" s="2" t="s">
        <v>744</v>
      </c>
      <c r="B1123" s="509" t="str">
        <f t="shared" si="26"/>
        <v>Planuojama paremti projektų, skirtų inovacijoms vietos lygiu diegti (rodiklis L710)</v>
      </c>
      <c r="C1123" s="677">
        <f>'10'!R46</f>
        <v>0</v>
      </c>
    </row>
    <row r="1124" spans="1:3" x14ac:dyDescent="0.25">
      <c r="A1124" s="2" t="s">
        <v>745</v>
      </c>
      <c r="B1124" s="678" t="str">
        <f t="shared" si="26"/>
        <v>Lyčių lygybė ir nediskriminavimas:</v>
      </c>
      <c r="C1124" s="674"/>
    </row>
    <row r="1125" spans="1:3" ht="30" x14ac:dyDescent="0.25">
      <c r="A1125" s="2" t="s">
        <v>746</v>
      </c>
      <c r="B1125" s="509" t="str">
        <f t="shared" si="26"/>
        <v>Ar pagal priemonę finansuojami projektai, skirti lyčių lygybei ir nediskriminavimui?</v>
      </c>
      <c r="C1125" s="670" t="str">
        <f>'10'!R48</f>
        <v>Ne</v>
      </c>
    </row>
    <row r="1126" spans="1:3" x14ac:dyDescent="0.25">
      <c r="A1126" s="2" t="s">
        <v>747</v>
      </c>
      <c r="B1126" s="509" t="str">
        <f t="shared" si="26"/>
        <v>Pasirinkimo pagrindimas (jei taip, kaip bus užtikrinta)</v>
      </c>
      <c r="C1126" s="675">
        <f>'10'!R49</f>
        <v>0</v>
      </c>
    </row>
    <row r="1127" spans="1:3" x14ac:dyDescent="0.25">
      <c r="A1127" s="2" t="s">
        <v>748</v>
      </c>
      <c r="B1127" s="678" t="str">
        <f t="shared" si="26"/>
        <v>Jaunimas:</v>
      </c>
      <c r="C1127" s="674"/>
    </row>
    <row r="1128" spans="1:3" ht="30" x14ac:dyDescent="0.25">
      <c r="A1128" s="2" t="s">
        <v>749</v>
      </c>
      <c r="B1128" s="509" t="str">
        <f t="shared" si="26"/>
        <v>Ar pagal priemonę finansuojami projektai, skirti jaunimui?</v>
      </c>
      <c r="C1128" s="670" t="str">
        <f>'10'!R51</f>
        <v>Ne</v>
      </c>
    </row>
    <row r="1129" spans="1:3" x14ac:dyDescent="0.25">
      <c r="A1129" s="2" t="s">
        <v>750</v>
      </c>
      <c r="B1129" s="509" t="str">
        <f t="shared" si="26"/>
        <v>Pasirinkimo pagrindimas (jei taip, kaip bus užtikrinta)</v>
      </c>
      <c r="C1129" s="675">
        <f>'10'!R52</f>
        <v>0</v>
      </c>
    </row>
    <row r="1130" spans="1:3" x14ac:dyDescent="0.25">
      <c r="A1130" s="2" t="s">
        <v>751</v>
      </c>
      <c r="B1130" s="673" t="str">
        <f t="shared" si="26"/>
        <v>E dalis. Priemonės rezultato rodikliai:</v>
      </c>
      <c r="C1130" s="674"/>
    </row>
    <row r="1131" spans="1:3" x14ac:dyDescent="0.25">
      <c r="A1131" s="2" t="s">
        <v>752</v>
      </c>
      <c r="B1131" s="678" t="str">
        <f t="shared" si="26"/>
        <v>SP rezultato rodiklių taikymas priemonei:</v>
      </c>
      <c r="C1131" s="674"/>
    </row>
    <row r="1132" spans="1:3" x14ac:dyDescent="0.25">
      <c r="A1132" s="2" t="s">
        <v>753</v>
      </c>
      <c r="B1132" s="679" t="str">
        <f t="shared" si="26"/>
        <v>R.3</v>
      </c>
      <c r="C1132" s="685" t="str">
        <f>'10'!R55</f>
        <v>Ne</v>
      </c>
    </row>
    <row r="1133" spans="1:3" x14ac:dyDescent="0.25">
      <c r="A1133" s="2" t="s">
        <v>754</v>
      </c>
      <c r="B1133" s="679" t="str">
        <f t="shared" si="26"/>
        <v>R.37</v>
      </c>
      <c r="C1133" s="685" t="str">
        <f>'10'!R56</f>
        <v>Ne</v>
      </c>
    </row>
    <row r="1134" spans="1:3" x14ac:dyDescent="0.25">
      <c r="A1134" s="2" t="s">
        <v>755</v>
      </c>
      <c r="B1134" s="679" t="str">
        <f t="shared" si="26"/>
        <v>R.39</v>
      </c>
      <c r="C1134" s="685" t="str">
        <f>'10'!R57</f>
        <v>Ne</v>
      </c>
    </row>
    <row r="1135" spans="1:3" x14ac:dyDescent="0.25">
      <c r="A1135" s="2" t="s">
        <v>756</v>
      </c>
      <c r="B1135" s="679" t="str">
        <f t="shared" si="26"/>
        <v>R.41</v>
      </c>
      <c r="C1135" s="685" t="str">
        <f>'10'!R58</f>
        <v>Ne</v>
      </c>
    </row>
    <row r="1136" spans="1:3" x14ac:dyDescent="0.25">
      <c r="A1136" s="2" t="s">
        <v>757</v>
      </c>
      <c r="B1136" s="679" t="str">
        <f t="shared" si="26"/>
        <v>R.42</v>
      </c>
      <c r="C1136" s="685" t="str">
        <f>'10'!R59</f>
        <v>Ne</v>
      </c>
    </row>
    <row r="1137" spans="1:3" x14ac:dyDescent="0.25">
      <c r="A1137" s="2" t="s">
        <v>758</v>
      </c>
      <c r="B1137" s="678" t="str">
        <f t="shared" si="26"/>
        <v>VPS rodiklių taikymas priemonei:</v>
      </c>
      <c r="C1137" s="686"/>
    </row>
    <row r="1138" spans="1:3" x14ac:dyDescent="0.25">
      <c r="A1138" s="2" t="s">
        <v>759</v>
      </c>
      <c r="B1138" s="679" t="str">
        <f t="shared" si="26"/>
        <v>ALYT-P.1</v>
      </c>
      <c r="C1138" s="685" t="str">
        <f>'10'!R61</f>
        <v>Ne</v>
      </c>
    </row>
    <row r="1139" spans="1:3" x14ac:dyDescent="0.25">
      <c r="A1139" s="2" t="s">
        <v>760</v>
      </c>
      <c r="B1139" s="679" t="str">
        <f t="shared" si="26"/>
        <v>ALYT-P.2</v>
      </c>
      <c r="C1139" s="685" t="str">
        <f>'10'!R62</f>
        <v>Ne</v>
      </c>
    </row>
    <row r="1140" spans="1:3" x14ac:dyDescent="0.25">
      <c r="A1140" s="2" t="s">
        <v>761</v>
      </c>
      <c r="B1140" s="679" t="str">
        <f t="shared" si="26"/>
        <v>ALYT-P.3</v>
      </c>
      <c r="C1140" s="685" t="str">
        <f>'10'!R63</f>
        <v>Ne</v>
      </c>
    </row>
    <row r="1141" spans="1:3" x14ac:dyDescent="0.25">
      <c r="A1141" s="2" t="s">
        <v>762</v>
      </c>
      <c r="B1141" s="679" t="str">
        <f t="shared" si="26"/>
        <v>ALYT-P.4</v>
      </c>
      <c r="C1141" s="685" t="str">
        <f>'10'!R64</f>
        <v>Ne</v>
      </c>
    </row>
    <row r="1142" spans="1:3" x14ac:dyDescent="0.25">
      <c r="A1142" s="2" t="s">
        <v>763</v>
      </c>
      <c r="B1142" s="679" t="str">
        <f t="shared" si="26"/>
        <v>ALYT-P.5</v>
      </c>
      <c r="C1142" s="685" t="str">
        <f>'10'!R65</f>
        <v>Ne</v>
      </c>
    </row>
    <row r="1143" spans="1:3" x14ac:dyDescent="0.25">
      <c r="A1143" s="2" t="s">
        <v>764</v>
      </c>
      <c r="B1143" s="679" t="str">
        <f t="shared" si="26"/>
        <v>ALYT-P.6</v>
      </c>
      <c r="C1143" s="685" t="str">
        <f>'10'!R66</f>
        <v>Ne</v>
      </c>
    </row>
    <row r="1144" spans="1:3" x14ac:dyDescent="0.25">
      <c r="A1144" s="2" t="s">
        <v>765</v>
      </c>
      <c r="B1144" s="679" t="str">
        <f t="shared" si="26"/>
        <v>ALYT-P.7</v>
      </c>
      <c r="C1144" s="685" t="str">
        <f>'10'!R67</f>
        <v>Ne</v>
      </c>
    </row>
    <row r="1145" spans="1:3" x14ac:dyDescent="0.25">
      <c r="A1145" s="2" t="s">
        <v>766</v>
      </c>
      <c r="B1145" s="679" t="str">
        <f t="shared" si="26"/>
        <v>ALYT-P.8</v>
      </c>
      <c r="C1145" s="685" t="str">
        <f>'10'!R68</f>
        <v>Ne</v>
      </c>
    </row>
    <row r="1146" spans="1:3" x14ac:dyDescent="0.25">
      <c r="A1146" s="2" t="s">
        <v>767</v>
      </c>
      <c r="B1146" s="679" t="str">
        <f t="shared" si="26"/>
        <v>ALYT-P.9</v>
      </c>
      <c r="C1146" s="685" t="str">
        <f>'10'!R69</f>
        <v>Ne</v>
      </c>
    </row>
    <row r="1147" spans="1:3" x14ac:dyDescent="0.25">
      <c r="A1147" s="2" t="s">
        <v>768</v>
      </c>
      <c r="B1147" s="681" t="str">
        <f t="shared" si="26"/>
        <v>ALYT-P.10</v>
      </c>
      <c r="C1147" s="687" t="str">
        <f>'10'!R70</f>
        <v>Ne</v>
      </c>
    </row>
    <row r="1148" spans="1:3" x14ac:dyDescent="0.25">
      <c r="A1148" s="2" t="s">
        <v>769</v>
      </c>
      <c r="B1148" s="673" t="str">
        <f t="shared" si="26"/>
        <v>F dalis. Pagal priemonę remiamų projektų pobūdis:</v>
      </c>
      <c r="C1148" s="674"/>
    </row>
    <row r="1149" spans="1:3" x14ac:dyDescent="0.25">
      <c r="A1149" s="2" t="s">
        <v>770</v>
      </c>
      <c r="B1149" s="669" t="str">
        <f t="shared" ref="B1149:B1158" si="27">B1072</f>
        <v>Remiami pelno projektai</v>
      </c>
      <c r="C1149" s="670" t="str">
        <f>'10'!R72</f>
        <v>Ne</v>
      </c>
    </row>
    <row r="1150" spans="1:3" ht="60" x14ac:dyDescent="0.25">
      <c r="A1150" s="2" t="s">
        <v>771</v>
      </c>
      <c r="B1150" s="671" t="str">
        <f t="shared" si="27"/>
        <v>Remiami projektai, susiję su žinių perdavimu, įskaitant konsultacijas, mokymą ir keitimąsi žiniomis apie tvarią, ekonominę, socialinę, aplinką ir klimatą tausojančią veiklą (aktualu rodikliui L801)</v>
      </c>
      <c r="C1150" s="670" t="str">
        <f>'10'!R73</f>
        <v>Ne</v>
      </c>
    </row>
    <row r="1151" spans="1:3" ht="75" x14ac:dyDescent="0.25">
      <c r="A1151" s="2" t="s">
        <v>772</v>
      </c>
      <c r="B1151" s="671" t="str">
        <f t="shared" si="27"/>
        <v>Remiami projektai, susiję su gamintojų organizacijomis, vietinėmis rinkomis, trumpomis tiekimo grandinėmis ir kokybės schemomis, įskaitant paramą investicijoms, rinkodaros veiklą ir kt. (aktualu rodikliui L802)</v>
      </c>
      <c r="C1151" s="670" t="str">
        <f>'10'!R74</f>
        <v>Ne</v>
      </c>
    </row>
    <row r="1152" spans="1:3" ht="45" x14ac:dyDescent="0.25">
      <c r="A1152" s="2" t="s">
        <v>773</v>
      </c>
      <c r="B1152" s="671" t="str">
        <f t="shared" si="27"/>
        <v>Remiami projektai, susiję su atsinaujinančios energijos gamybos pajėgumais, įskaitant biologinę (aktualu rodikliui L803)</v>
      </c>
      <c r="C1152" s="670" t="str">
        <f>'10'!R75</f>
        <v>Ne</v>
      </c>
    </row>
    <row r="1153" spans="1:3" ht="60" x14ac:dyDescent="0.25">
      <c r="A1153" s="2" t="s">
        <v>774</v>
      </c>
      <c r="B1153" s="671" t="str">
        <f t="shared" si="27"/>
        <v>Remiami projektai, prisidedantys prie aplinkos tvarumo, klimato kaitos švelninimo bei prisitaikymo prie jos tikslų įgyvendinimo kaimo vietovėse (aktualu rodikliui L804)</v>
      </c>
      <c r="C1153" s="670" t="str">
        <f>'10'!R76</f>
        <v>Ne</v>
      </c>
    </row>
    <row r="1154" spans="1:3" ht="30" x14ac:dyDescent="0.25">
      <c r="A1154" s="2" t="s">
        <v>775</v>
      </c>
      <c r="B1154" s="671" t="str">
        <f t="shared" si="27"/>
        <v>Remiami projektai, kurie kuria darbo vietas (aktualu rodikliui L805)</v>
      </c>
      <c r="C1154" s="670" t="str">
        <f>'10'!R77</f>
        <v>Ne</v>
      </c>
    </row>
    <row r="1155" spans="1:3" ht="30" x14ac:dyDescent="0.25">
      <c r="A1155" s="2" t="s">
        <v>776</v>
      </c>
      <c r="B1155" s="671" t="str">
        <f t="shared" si="27"/>
        <v>Remiami kaimo verslų, įskaitant bioekonomiką, projektai (aktualu rodikliui L 806)</v>
      </c>
      <c r="C1155" s="670" t="str">
        <f>'10'!R78</f>
        <v>Ne</v>
      </c>
    </row>
    <row r="1156" spans="1:3" ht="30" x14ac:dyDescent="0.25">
      <c r="A1156" s="2" t="s">
        <v>777</v>
      </c>
      <c r="B1156" s="671" t="str">
        <f t="shared" si="27"/>
        <v>Remiami projektai, susiję su sumanių kaimų strategijomis (aktualu rodikliui L807)</v>
      </c>
      <c r="C1156" s="670" t="str">
        <f>'10'!R79</f>
        <v>Ne</v>
      </c>
    </row>
    <row r="1157" spans="1:3" ht="30" x14ac:dyDescent="0.25">
      <c r="A1157" s="2" t="s">
        <v>778</v>
      </c>
      <c r="B1157" s="671" t="str">
        <f t="shared" si="27"/>
        <v>Remiami projektai, gerinantys paslaugų prieinamumą ir infrastruktūrą (aktualu rodikliui L808)</v>
      </c>
      <c r="C1157" s="670" t="str">
        <f>'10'!R80</f>
        <v>Ne</v>
      </c>
    </row>
    <row r="1158" spans="1:3" ht="30" x14ac:dyDescent="0.25">
      <c r="A1158" s="2" t="s">
        <v>779</v>
      </c>
      <c r="B1158" s="671" t="str">
        <f t="shared" si="27"/>
        <v>Remiami socialinės įtraukties projektai (aktualu rodikliui L809)</v>
      </c>
      <c r="C1158" s="670" t="str">
        <f>'10'!R81</f>
        <v>Ne</v>
      </c>
    </row>
    <row r="1159" spans="1:3" x14ac:dyDescent="0.25">
      <c r="B1159" s="647"/>
      <c r="C1159" s="683"/>
    </row>
    <row r="1160" spans="1:3" x14ac:dyDescent="0.25">
      <c r="A1160" s="1"/>
      <c r="B1160" s="362"/>
      <c r="C1160" s="684" t="str">
        <f>'10'!S6</f>
        <v>16 priemonė</v>
      </c>
    </row>
    <row r="1161" spans="1:3" x14ac:dyDescent="0.25">
      <c r="A1161" s="2" t="s">
        <v>188</v>
      </c>
      <c r="B1161" s="509" t="str">
        <f>B1084</f>
        <v>Priemonės pavadinimas</v>
      </c>
      <c r="C1161" s="668">
        <f>'10'!S7</f>
        <v>0</v>
      </c>
    </row>
    <row r="1162" spans="1:3" x14ac:dyDescent="0.25">
      <c r="A1162" s="2" t="s">
        <v>189</v>
      </c>
      <c r="B1162" s="669" t="str">
        <f t="shared" ref="B1162:B1225" si="28">B1085</f>
        <v>Priemonės rūšis</v>
      </c>
      <c r="C1162" s="668">
        <f>'10'!S8</f>
        <v>0</v>
      </c>
    </row>
    <row r="1163" spans="1:3" ht="30" x14ac:dyDescent="0.25">
      <c r="A1163" s="2" t="s">
        <v>190</v>
      </c>
      <c r="B1163" s="669" t="str">
        <f t="shared" si="28"/>
        <v>VVG teritorijos poreikių, kuriuos tenkina priemonė, skaičius</v>
      </c>
      <c r="C1163" s="668">
        <f>'10'!S9</f>
        <v>0</v>
      </c>
    </row>
    <row r="1164" spans="1:3" x14ac:dyDescent="0.25">
      <c r="A1164" s="2" t="s">
        <v>191</v>
      </c>
      <c r="B1164" s="669" t="str">
        <f t="shared" si="28"/>
        <v>BŽŪP tikslų, kuriuos įgyvendina priemonė, skaičius</v>
      </c>
      <c r="C1164" s="668">
        <f>'10'!S10</f>
        <v>0</v>
      </c>
    </row>
    <row r="1165" spans="1:3" x14ac:dyDescent="0.25">
      <c r="A1165" s="2" t="s">
        <v>192</v>
      </c>
      <c r="B1165" s="669" t="str">
        <f t="shared" si="28"/>
        <v>Pagrindinis BŽŪP tikslas, kurį įgyvendina VPS priemonė</v>
      </c>
      <c r="C1165" s="670" t="str">
        <f>'10'!S11</f>
        <v>Pasirinkite</v>
      </c>
    </row>
    <row r="1166" spans="1:3" ht="30" x14ac:dyDescent="0.25">
      <c r="A1166" s="2" t="s">
        <v>193</v>
      </c>
      <c r="B1166" s="671" t="str">
        <f t="shared" si="28"/>
        <v>Ar priemonė prisideda prie 4 konkretaus BŽŪP tikslo? (tikslas nurodytas 5 lape)</v>
      </c>
      <c r="C1166" s="670" t="str">
        <f>'10'!S12</f>
        <v>Ne</v>
      </c>
    </row>
    <row r="1167" spans="1:3" ht="30" x14ac:dyDescent="0.25">
      <c r="A1167" s="2" t="s">
        <v>194</v>
      </c>
      <c r="B1167" s="671" t="str">
        <f t="shared" si="28"/>
        <v>Ar priemonė prisideda prie 5 konkretaus BŽŪP tikslo? (tikslas nurodytas 5 lape)</v>
      </c>
      <c r="C1167" s="670" t="str">
        <f>'10'!S13</f>
        <v>Ne</v>
      </c>
    </row>
    <row r="1168" spans="1:3" ht="30" x14ac:dyDescent="0.25">
      <c r="A1168" s="2" t="s">
        <v>195</v>
      </c>
      <c r="B1168" s="671" t="str">
        <f t="shared" si="28"/>
        <v>Ar priemonė prisideda prie 6 konkretaus BŽŪP tikslo? (tikslas nurodytas 5 lape)</v>
      </c>
      <c r="C1168" s="670" t="str">
        <f>'10'!S14</f>
        <v>Ne</v>
      </c>
    </row>
    <row r="1169" spans="1:3" ht="30" x14ac:dyDescent="0.25">
      <c r="A1169" s="2" t="s">
        <v>196</v>
      </c>
      <c r="B1169" s="671" t="str">
        <f t="shared" si="28"/>
        <v>Ar priemonė prisideda prie 9 konkretaus BŽŪP tikslo? (tikslas nurodytas 5 lape)</v>
      </c>
      <c r="C1169" s="670" t="str">
        <f>'10'!S15</f>
        <v>Ne</v>
      </c>
    </row>
    <row r="1170" spans="1:3" x14ac:dyDescent="0.25">
      <c r="A1170" s="2" t="s">
        <v>94</v>
      </c>
      <c r="B1170" s="673" t="str">
        <f t="shared" si="28"/>
        <v>A dalis. Priemonės intervencijos logika:</v>
      </c>
      <c r="C1170" s="674"/>
    </row>
    <row r="1171" spans="1:3" ht="45" x14ac:dyDescent="0.25">
      <c r="A1171" s="2" t="s">
        <v>197</v>
      </c>
      <c r="B1171" s="671" t="str">
        <f t="shared" si="28"/>
        <v>Priemonės tikslas, ryšys su pagrindiniu BŽŪP tikslu ir VVG teritorijos poreikiais (problemomis ir (arba) potencialu), ryšys su VPS tema (jei taikoma)</v>
      </c>
      <c r="C1171" s="675">
        <f>'10'!S17</f>
        <v>0</v>
      </c>
    </row>
    <row r="1172" spans="1:3" x14ac:dyDescent="0.25">
      <c r="A1172" s="2" t="s">
        <v>198</v>
      </c>
      <c r="B1172" s="669" t="str">
        <f t="shared" si="28"/>
        <v>Pokytis, kurio siekiama VPS priemone</v>
      </c>
      <c r="C1172" s="675">
        <f>'10'!S18</f>
        <v>0</v>
      </c>
    </row>
    <row r="1173" spans="1:3" ht="30" x14ac:dyDescent="0.25">
      <c r="A1173" s="2" t="s">
        <v>199</v>
      </c>
      <c r="B1173" s="509" t="str">
        <f t="shared" si="28"/>
        <v>Kaip priemonė prisidės prie horizontalaus tikslo d įgyvendinimo? (pildoma, jei taikoma)</v>
      </c>
      <c r="C1173" s="675">
        <f>'10'!S19</f>
        <v>0</v>
      </c>
    </row>
    <row r="1174" spans="1:3" ht="30" x14ac:dyDescent="0.25">
      <c r="A1174" s="2" t="s">
        <v>200</v>
      </c>
      <c r="B1174" s="509" t="str">
        <f t="shared" si="28"/>
        <v>Kaip priemonė prisidės prie horizontalaus tikslo e įgyvendinimo? (pildoma, jei taikoma)</v>
      </c>
      <c r="C1174" s="675">
        <f>'10'!S20</f>
        <v>0</v>
      </c>
    </row>
    <row r="1175" spans="1:3" ht="30" x14ac:dyDescent="0.25">
      <c r="A1175" s="2" t="s">
        <v>201</v>
      </c>
      <c r="B1175" s="509" t="str">
        <f t="shared" si="28"/>
        <v>Kaip priemonė prisidės prie horizontalaus tikslo f įgyvendinimo? (pildoma, jei taikoma)</v>
      </c>
      <c r="C1175" s="675">
        <f>'10'!S21</f>
        <v>0</v>
      </c>
    </row>
    <row r="1176" spans="1:3" ht="30" x14ac:dyDescent="0.25">
      <c r="A1176" s="2" t="s">
        <v>202</v>
      </c>
      <c r="B1176" s="509" t="str">
        <f t="shared" si="28"/>
        <v>Kaip priemonė prisidės prie horizontalaus tikslo i įgyvendinimo? (pildoma, jei taikoma)</v>
      </c>
      <c r="C1176" s="675">
        <f>'10'!S22</f>
        <v>0</v>
      </c>
    </row>
    <row r="1177" spans="1:3" ht="30" x14ac:dyDescent="0.25">
      <c r="A1177" s="2" t="s">
        <v>203</v>
      </c>
      <c r="B1177" s="673" t="str">
        <f t="shared" si="28"/>
        <v>B dalis. Pareiškėjų ir projektų tinkamumo sąlygos, projektų atrankos principai:</v>
      </c>
      <c r="C1177" s="674"/>
    </row>
    <row r="1178" spans="1:3" x14ac:dyDescent="0.25">
      <c r="A1178" s="2" t="s">
        <v>204</v>
      </c>
      <c r="B1178" s="509" t="str">
        <f t="shared" si="28"/>
        <v>Pagal priemonę remiamos veiklos</v>
      </c>
      <c r="C1178" s="675">
        <f>'10'!S24</f>
        <v>0</v>
      </c>
    </row>
    <row r="1179" spans="1:3" ht="30" x14ac:dyDescent="0.25">
      <c r="A1179" s="2" t="s">
        <v>205</v>
      </c>
      <c r="B1179" s="669" t="str">
        <f t="shared" si="28"/>
        <v>Tinkami pareiškėjai ir partneriai (jei taikomas reikalavimas projektus įgyvendinti su partneriais)</v>
      </c>
      <c r="C1179" s="675">
        <f>'10'!S25</f>
        <v>0</v>
      </c>
    </row>
    <row r="1180" spans="1:3" ht="30" x14ac:dyDescent="0.25">
      <c r="A1180" s="2" t="s">
        <v>206</v>
      </c>
      <c r="B1180" s="669" t="str">
        <f t="shared" si="28"/>
        <v>Priemonės tikslinė grupė (pildoma, jei nesutampa su tinkamais pareiškėjais ir (arba) partneriais)</v>
      </c>
      <c r="C1180" s="675">
        <f>'10'!S26</f>
        <v>0</v>
      </c>
    </row>
    <row r="1181" spans="1:3" x14ac:dyDescent="0.25">
      <c r="A1181" s="2" t="s">
        <v>725</v>
      </c>
      <c r="B1181" s="509" t="str">
        <f t="shared" si="28"/>
        <v>Tinkamumo sąlygos pareiškėjams ir projektams</v>
      </c>
      <c r="C1181" s="675">
        <f>'10'!S27</f>
        <v>0</v>
      </c>
    </row>
    <row r="1182" spans="1:3" x14ac:dyDescent="0.25">
      <c r="A1182" s="2" t="s">
        <v>726</v>
      </c>
      <c r="B1182" s="671" t="str">
        <f t="shared" si="28"/>
        <v>Projektų atrankos principai</v>
      </c>
      <c r="C1182" s="675">
        <f>'10'!S28</f>
        <v>0</v>
      </c>
    </row>
    <row r="1183" spans="1:3" x14ac:dyDescent="0.25">
      <c r="A1183" s="2" t="s">
        <v>727</v>
      </c>
      <c r="B1183" s="509" t="str">
        <f t="shared" si="28"/>
        <v>Planuojamų kvietimų teikti paraiškas skaičius</v>
      </c>
      <c r="C1183" s="668">
        <f>'10'!S29</f>
        <v>0</v>
      </c>
    </row>
    <row r="1184" spans="1:3" x14ac:dyDescent="0.25">
      <c r="A1184" s="2" t="s">
        <v>728</v>
      </c>
      <c r="B1184" s="649" t="str">
        <f t="shared" si="28"/>
        <v>C dalis. Paramos dydžiai:</v>
      </c>
      <c r="C1184" s="674"/>
    </row>
    <row r="1185" spans="1:3" x14ac:dyDescent="0.25">
      <c r="A1185" s="2" t="s">
        <v>729</v>
      </c>
      <c r="B1185" s="509" t="str">
        <f t="shared" si="28"/>
        <v>Didžiausia paramos suma vietos projektui, Eur</v>
      </c>
      <c r="C1185" s="675">
        <f>'10'!S31</f>
        <v>0</v>
      </c>
    </row>
    <row r="1186" spans="1:3" x14ac:dyDescent="0.25">
      <c r="A1186" s="2" t="s">
        <v>730</v>
      </c>
      <c r="B1186" s="509" t="str">
        <f t="shared" si="28"/>
        <v xml:space="preserve">Paramos lyginamoji dalis, proc. </v>
      </c>
      <c r="C1186" s="675">
        <f>'10'!S32</f>
        <v>0</v>
      </c>
    </row>
    <row r="1187" spans="1:3" x14ac:dyDescent="0.25">
      <c r="A1187" s="2" t="s">
        <v>731</v>
      </c>
      <c r="B1187" s="509" t="str">
        <f t="shared" si="28"/>
        <v>Planuojama paramos suma priemonei, Eur</v>
      </c>
      <c r="C1187" s="676">
        <f>'10'!S33</f>
        <v>0</v>
      </c>
    </row>
    <row r="1188" spans="1:3" x14ac:dyDescent="0.25">
      <c r="A1188" s="2" t="s">
        <v>732</v>
      </c>
      <c r="B1188" s="509" t="str">
        <f t="shared" si="28"/>
        <v>Planuojama paremti projektų (rodiklis L700)</v>
      </c>
      <c r="C1188" s="677">
        <f>'10'!S34</f>
        <v>0</v>
      </c>
    </row>
    <row r="1189" spans="1:3" x14ac:dyDescent="0.25">
      <c r="A1189" s="2" t="s">
        <v>733</v>
      </c>
      <c r="B1189" s="509" t="str">
        <f t="shared" si="28"/>
        <v>Paaiškinimas, kaip nustatyta rodiklio L700 reikšmė</v>
      </c>
      <c r="C1189" s="675">
        <f>'10'!S35</f>
        <v>0</v>
      </c>
    </row>
    <row r="1190" spans="1:3" ht="30" x14ac:dyDescent="0.25">
      <c r="A1190" s="2" t="s">
        <v>734</v>
      </c>
      <c r="B1190" s="649" t="str">
        <f t="shared" si="28"/>
        <v>D dalis. Priemonės indėlis į ES ir nacionalinių horizontaliųjų principų įgyvendinimą:</v>
      </c>
      <c r="C1190" s="674"/>
    </row>
    <row r="1191" spans="1:3" x14ac:dyDescent="0.25">
      <c r="A1191" s="2" t="s">
        <v>735</v>
      </c>
      <c r="B1191" s="678" t="str">
        <f t="shared" si="28"/>
        <v>Subregioninės vietovės principas:</v>
      </c>
      <c r="C1191" s="674"/>
    </row>
    <row r="1192" spans="1:3" ht="30" x14ac:dyDescent="0.25">
      <c r="A1192" s="2" t="s">
        <v>736</v>
      </c>
      <c r="B1192" s="509" t="str">
        <f t="shared" si="28"/>
        <v>Ar siekiama, kad pagal priemonę finansuojami projektai apimtų visas VVG teritorijos seniūnijas?</v>
      </c>
      <c r="C1192" s="670" t="str">
        <f>'10'!S38</f>
        <v>Ne</v>
      </c>
    </row>
    <row r="1193" spans="1:3" x14ac:dyDescent="0.25">
      <c r="A1193" s="2" t="s">
        <v>737</v>
      </c>
      <c r="B1193" s="509" t="str">
        <f t="shared" si="28"/>
        <v>Pasirinkimo pagrindimas</v>
      </c>
      <c r="C1193" s="675">
        <f>'10'!S39</f>
        <v>0</v>
      </c>
    </row>
    <row r="1194" spans="1:3" x14ac:dyDescent="0.25">
      <c r="A1194" s="2" t="s">
        <v>738</v>
      </c>
      <c r="B1194" s="678" t="str">
        <f t="shared" si="28"/>
        <v>Partnerystės principas:</v>
      </c>
      <c r="C1194" s="674"/>
    </row>
    <row r="1195" spans="1:3" ht="30" x14ac:dyDescent="0.25">
      <c r="A1195" s="2" t="s">
        <v>739</v>
      </c>
      <c r="B1195" s="509" t="str">
        <f t="shared" si="28"/>
        <v>Ar siekiama, kad pagal priemonę finansuojami projektai būtų vykdomi su partneriais?</v>
      </c>
      <c r="C1195" s="670" t="str">
        <f>'10'!S41</f>
        <v>Ne</v>
      </c>
    </row>
    <row r="1196" spans="1:3" x14ac:dyDescent="0.25">
      <c r="A1196" s="2" t="s">
        <v>740</v>
      </c>
      <c r="B1196" s="509" t="str">
        <f t="shared" si="28"/>
        <v>Pasirinkimo pagrindimas</v>
      </c>
      <c r="C1196" s="675">
        <f>'10'!S42</f>
        <v>0</v>
      </c>
    </row>
    <row r="1197" spans="1:3" x14ac:dyDescent="0.25">
      <c r="A1197" s="2" t="s">
        <v>741</v>
      </c>
      <c r="B1197" s="678" t="str">
        <f t="shared" si="28"/>
        <v>Inovacijų principas:</v>
      </c>
      <c r="C1197" s="674"/>
    </row>
    <row r="1198" spans="1:3" ht="30" x14ac:dyDescent="0.25">
      <c r="A1198" s="2" t="s">
        <v>742</v>
      </c>
      <c r="B1198" s="509" t="str">
        <f t="shared" si="28"/>
        <v>Ar siekiama, kad pagal priemonę finansuojami projektai būtų skirti inovacijoms vietos lygiu diegti?</v>
      </c>
      <c r="C1198" s="670" t="str">
        <f>'10'!S44</f>
        <v>Ne</v>
      </c>
    </row>
    <row r="1199" spans="1:3" x14ac:dyDescent="0.25">
      <c r="A1199" s="2" t="s">
        <v>743</v>
      </c>
      <c r="B1199" s="509" t="str">
        <f t="shared" si="28"/>
        <v>Pasirinkimo pagrindimas</v>
      </c>
      <c r="C1199" s="675">
        <f>'10'!S45</f>
        <v>0</v>
      </c>
    </row>
    <row r="1200" spans="1:3" ht="30" x14ac:dyDescent="0.25">
      <c r="A1200" s="2" t="s">
        <v>744</v>
      </c>
      <c r="B1200" s="509" t="str">
        <f t="shared" si="28"/>
        <v>Planuojama paremti projektų, skirtų inovacijoms vietos lygiu diegti (rodiklis L710)</v>
      </c>
      <c r="C1200" s="677">
        <f>'10'!S46</f>
        <v>0</v>
      </c>
    </row>
    <row r="1201" spans="1:3" x14ac:dyDescent="0.25">
      <c r="A1201" s="2" t="s">
        <v>745</v>
      </c>
      <c r="B1201" s="678" t="str">
        <f t="shared" si="28"/>
        <v>Lyčių lygybė ir nediskriminavimas:</v>
      </c>
      <c r="C1201" s="674"/>
    </row>
    <row r="1202" spans="1:3" ht="30" x14ac:dyDescent="0.25">
      <c r="A1202" s="2" t="s">
        <v>746</v>
      </c>
      <c r="B1202" s="509" t="str">
        <f t="shared" si="28"/>
        <v>Ar pagal priemonę finansuojami projektai, skirti lyčių lygybei ir nediskriminavimui?</v>
      </c>
      <c r="C1202" s="670" t="str">
        <f>'10'!S48</f>
        <v>Ne</v>
      </c>
    </row>
    <row r="1203" spans="1:3" x14ac:dyDescent="0.25">
      <c r="A1203" s="2" t="s">
        <v>747</v>
      </c>
      <c r="B1203" s="509" t="str">
        <f t="shared" si="28"/>
        <v>Pasirinkimo pagrindimas (jei taip, kaip bus užtikrinta)</v>
      </c>
      <c r="C1203" s="675">
        <f>'10'!S49</f>
        <v>0</v>
      </c>
    </row>
    <row r="1204" spans="1:3" x14ac:dyDescent="0.25">
      <c r="A1204" s="2" t="s">
        <v>748</v>
      </c>
      <c r="B1204" s="678" t="str">
        <f t="shared" si="28"/>
        <v>Jaunimas:</v>
      </c>
      <c r="C1204" s="674"/>
    </row>
    <row r="1205" spans="1:3" ht="30" x14ac:dyDescent="0.25">
      <c r="A1205" s="2" t="s">
        <v>749</v>
      </c>
      <c r="B1205" s="509" t="str">
        <f t="shared" si="28"/>
        <v>Ar pagal priemonę finansuojami projektai, skirti jaunimui?</v>
      </c>
      <c r="C1205" s="670" t="str">
        <f>'10'!S51</f>
        <v>Ne</v>
      </c>
    </row>
    <row r="1206" spans="1:3" x14ac:dyDescent="0.25">
      <c r="A1206" s="2" t="s">
        <v>750</v>
      </c>
      <c r="B1206" s="509" t="str">
        <f t="shared" si="28"/>
        <v>Pasirinkimo pagrindimas (jei taip, kaip bus užtikrinta)</v>
      </c>
      <c r="C1206" s="675">
        <f>'10'!S52</f>
        <v>0</v>
      </c>
    </row>
    <row r="1207" spans="1:3" x14ac:dyDescent="0.25">
      <c r="A1207" s="2" t="s">
        <v>751</v>
      </c>
      <c r="B1207" s="673" t="str">
        <f t="shared" si="28"/>
        <v>E dalis. Priemonės rezultato rodikliai:</v>
      </c>
      <c r="C1207" s="674"/>
    </row>
    <row r="1208" spans="1:3" x14ac:dyDescent="0.25">
      <c r="A1208" s="2" t="s">
        <v>752</v>
      </c>
      <c r="B1208" s="678" t="str">
        <f t="shared" si="28"/>
        <v>SP rezultato rodiklių taikymas priemonei:</v>
      </c>
      <c r="C1208" s="674"/>
    </row>
    <row r="1209" spans="1:3" x14ac:dyDescent="0.25">
      <c r="A1209" s="2" t="s">
        <v>753</v>
      </c>
      <c r="B1209" s="679" t="str">
        <f t="shared" si="28"/>
        <v>R.3</v>
      </c>
      <c r="C1209" s="685" t="str">
        <f>'10'!S55</f>
        <v>Ne</v>
      </c>
    </row>
    <row r="1210" spans="1:3" x14ac:dyDescent="0.25">
      <c r="A1210" s="2" t="s">
        <v>754</v>
      </c>
      <c r="B1210" s="679" t="str">
        <f t="shared" si="28"/>
        <v>R.37</v>
      </c>
      <c r="C1210" s="685" t="str">
        <f>'10'!S56</f>
        <v>Ne</v>
      </c>
    </row>
    <row r="1211" spans="1:3" x14ac:dyDescent="0.25">
      <c r="A1211" s="2" t="s">
        <v>755</v>
      </c>
      <c r="B1211" s="679" t="str">
        <f t="shared" si="28"/>
        <v>R.39</v>
      </c>
      <c r="C1211" s="685" t="str">
        <f>'10'!S57</f>
        <v>Ne</v>
      </c>
    </row>
    <row r="1212" spans="1:3" x14ac:dyDescent="0.25">
      <c r="A1212" s="2" t="s">
        <v>756</v>
      </c>
      <c r="B1212" s="679" t="str">
        <f t="shared" si="28"/>
        <v>R.41</v>
      </c>
      <c r="C1212" s="685" t="str">
        <f>'10'!S58</f>
        <v>Ne</v>
      </c>
    </row>
    <row r="1213" spans="1:3" x14ac:dyDescent="0.25">
      <c r="A1213" s="2" t="s">
        <v>757</v>
      </c>
      <c r="B1213" s="679" t="str">
        <f t="shared" si="28"/>
        <v>R.42</v>
      </c>
      <c r="C1213" s="685" t="str">
        <f>'10'!S59</f>
        <v>Ne</v>
      </c>
    </row>
    <row r="1214" spans="1:3" x14ac:dyDescent="0.25">
      <c r="A1214" s="2" t="s">
        <v>758</v>
      </c>
      <c r="B1214" s="678" t="str">
        <f t="shared" si="28"/>
        <v>VPS rodiklių taikymas priemonei:</v>
      </c>
      <c r="C1214" s="686"/>
    </row>
    <row r="1215" spans="1:3" x14ac:dyDescent="0.25">
      <c r="A1215" s="2" t="s">
        <v>759</v>
      </c>
      <c r="B1215" s="679" t="str">
        <f t="shared" si="28"/>
        <v>ALYT-P.1</v>
      </c>
      <c r="C1215" s="685" t="str">
        <f>'10'!S61</f>
        <v>Ne</v>
      </c>
    </row>
    <row r="1216" spans="1:3" x14ac:dyDescent="0.25">
      <c r="A1216" s="2" t="s">
        <v>760</v>
      </c>
      <c r="B1216" s="679" t="str">
        <f t="shared" si="28"/>
        <v>ALYT-P.2</v>
      </c>
      <c r="C1216" s="685" t="str">
        <f>'10'!S62</f>
        <v>Ne</v>
      </c>
    </row>
    <row r="1217" spans="1:3" x14ac:dyDescent="0.25">
      <c r="A1217" s="2" t="s">
        <v>761</v>
      </c>
      <c r="B1217" s="679" t="str">
        <f t="shared" si="28"/>
        <v>ALYT-P.3</v>
      </c>
      <c r="C1217" s="685" t="str">
        <f>'10'!S63</f>
        <v>Ne</v>
      </c>
    </row>
    <row r="1218" spans="1:3" x14ac:dyDescent="0.25">
      <c r="A1218" s="2" t="s">
        <v>762</v>
      </c>
      <c r="B1218" s="679" t="str">
        <f t="shared" si="28"/>
        <v>ALYT-P.4</v>
      </c>
      <c r="C1218" s="685" t="str">
        <f>'10'!S64</f>
        <v>Ne</v>
      </c>
    </row>
    <row r="1219" spans="1:3" x14ac:dyDescent="0.25">
      <c r="A1219" s="2" t="s">
        <v>763</v>
      </c>
      <c r="B1219" s="679" t="str">
        <f t="shared" si="28"/>
        <v>ALYT-P.5</v>
      </c>
      <c r="C1219" s="685" t="str">
        <f>'10'!S65</f>
        <v>Ne</v>
      </c>
    </row>
    <row r="1220" spans="1:3" x14ac:dyDescent="0.25">
      <c r="A1220" s="2" t="s">
        <v>764</v>
      </c>
      <c r="B1220" s="679" t="str">
        <f t="shared" si="28"/>
        <v>ALYT-P.6</v>
      </c>
      <c r="C1220" s="685" t="str">
        <f>'10'!S66</f>
        <v>Ne</v>
      </c>
    </row>
    <row r="1221" spans="1:3" x14ac:dyDescent="0.25">
      <c r="A1221" s="2" t="s">
        <v>765</v>
      </c>
      <c r="B1221" s="679" t="str">
        <f t="shared" si="28"/>
        <v>ALYT-P.7</v>
      </c>
      <c r="C1221" s="685" t="str">
        <f>'10'!S67</f>
        <v>Ne</v>
      </c>
    </row>
    <row r="1222" spans="1:3" x14ac:dyDescent="0.25">
      <c r="A1222" s="2" t="s">
        <v>766</v>
      </c>
      <c r="B1222" s="679" t="str">
        <f t="shared" si="28"/>
        <v>ALYT-P.8</v>
      </c>
      <c r="C1222" s="685" t="str">
        <f>'10'!S68</f>
        <v>Ne</v>
      </c>
    </row>
    <row r="1223" spans="1:3" x14ac:dyDescent="0.25">
      <c r="A1223" s="2" t="s">
        <v>767</v>
      </c>
      <c r="B1223" s="679" t="str">
        <f t="shared" si="28"/>
        <v>ALYT-P.9</v>
      </c>
      <c r="C1223" s="685" t="str">
        <f>'10'!S69</f>
        <v>Ne</v>
      </c>
    </row>
    <row r="1224" spans="1:3" x14ac:dyDescent="0.25">
      <c r="A1224" s="2" t="s">
        <v>768</v>
      </c>
      <c r="B1224" s="681" t="str">
        <f t="shared" si="28"/>
        <v>ALYT-P.10</v>
      </c>
      <c r="C1224" s="687" t="str">
        <f>'10'!S70</f>
        <v>Ne</v>
      </c>
    </row>
    <row r="1225" spans="1:3" x14ac:dyDescent="0.25">
      <c r="A1225" s="2" t="s">
        <v>769</v>
      </c>
      <c r="B1225" s="673" t="str">
        <f t="shared" si="28"/>
        <v>F dalis. Pagal priemonę remiamų projektų pobūdis:</v>
      </c>
      <c r="C1225" s="674"/>
    </row>
    <row r="1226" spans="1:3" x14ac:dyDescent="0.25">
      <c r="A1226" s="2" t="s">
        <v>770</v>
      </c>
      <c r="B1226" s="669" t="str">
        <f t="shared" ref="B1226:B1235" si="29">B1149</f>
        <v>Remiami pelno projektai</v>
      </c>
      <c r="C1226" s="670" t="str">
        <f>'10'!S72</f>
        <v>Ne</v>
      </c>
    </row>
    <row r="1227" spans="1:3" ht="60" x14ac:dyDescent="0.25">
      <c r="A1227" s="2" t="s">
        <v>771</v>
      </c>
      <c r="B1227" s="671" t="str">
        <f t="shared" si="29"/>
        <v>Remiami projektai, susiję su žinių perdavimu, įskaitant konsultacijas, mokymą ir keitimąsi žiniomis apie tvarią, ekonominę, socialinę, aplinką ir klimatą tausojančią veiklą (aktualu rodikliui L801)</v>
      </c>
      <c r="C1227" s="670" t="str">
        <f>'10'!S73</f>
        <v>Ne</v>
      </c>
    </row>
    <row r="1228" spans="1:3" ht="75" x14ac:dyDescent="0.25">
      <c r="A1228" s="2" t="s">
        <v>772</v>
      </c>
      <c r="B1228" s="671" t="str">
        <f t="shared" si="29"/>
        <v>Remiami projektai, susiję su gamintojų organizacijomis, vietinėmis rinkomis, trumpomis tiekimo grandinėmis ir kokybės schemomis, įskaitant paramą investicijoms, rinkodaros veiklą ir kt. (aktualu rodikliui L802)</v>
      </c>
      <c r="C1228" s="670" t="str">
        <f>'10'!S74</f>
        <v>Ne</v>
      </c>
    </row>
    <row r="1229" spans="1:3" ht="45" x14ac:dyDescent="0.25">
      <c r="A1229" s="2" t="s">
        <v>773</v>
      </c>
      <c r="B1229" s="671" t="str">
        <f t="shared" si="29"/>
        <v>Remiami projektai, susiję su atsinaujinančios energijos gamybos pajėgumais, įskaitant biologinę (aktualu rodikliui L803)</v>
      </c>
      <c r="C1229" s="670" t="str">
        <f>'10'!S75</f>
        <v>Ne</v>
      </c>
    </row>
    <row r="1230" spans="1:3" ht="60" x14ac:dyDescent="0.25">
      <c r="A1230" s="2" t="s">
        <v>774</v>
      </c>
      <c r="B1230" s="671" t="str">
        <f t="shared" si="29"/>
        <v>Remiami projektai, prisidedantys prie aplinkos tvarumo, klimato kaitos švelninimo bei prisitaikymo prie jos tikslų įgyvendinimo kaimo vietovėse (aktualu rodikliui L804)</v>
      </c>
      <c r="C1230" s="670" t="str">
        <f>'10'!S76</f>
        <v>Ne</v>
      </c>
    </row>
    <row r="1231" spans="1:3" ht="30" x14ac:dyDescent="0.25">
      <c r="A1231" s="2" t="s">
        <v>775</v>
      </c>
      <c r="B1231" s="671" t="str">
        <f t="shared" si="29"/>
        <v>Remiami projektai, kurie kuria darbo vietas (aktualu rodikliui L805)</v>
      </c>
      <c r="C1231" s="670" t="str">
        <f>'10'!S77</f>
        <v>Ne</v>
      </c>
    </row>
    <row r="1232" spans="1:3" ht="30" x14ac:dyDescent="0.25">
      <c r="A1232" s="2" t="s">
        <v>776</v>
      </c>
      <c r="B1232" s="671" t="str">
        <f t="shared" si="29"/>
        <v>Remiami kaimo verslų, įskaitant bioekonomiką, projektai (aktualu rodikliui L 806)</v>
      </c>
      <c r="C1232" s="670" t="str">
        <f>'10'!S78</f>
        <v>Ne</v>
      </c>
    </row>
    <row r="1233" spans="1:3" ht="30" x14ac:dyDescent="0.25">
      <c r="A1233" s="2" t="s">
        <v>777</v>
      </c>
      <c r="B1233" s="671" t="str">
        <f t="shared" si="29"/>
        <v>Remiami projektai, susiję su sumanių kaimų strategijomis (aktualu rodikliui L807)</v>
      </c>
      <c r="C1233" s="670" t="str">
        <f>'10'!S79</f>
        <v>Ne</v>
      </c>
    </row>
    <row r="1234" spans="1:3" ht="30" x14ac:dyDescent="0.25">
      <c r="A1234" s="2" t="s">
        <v>778</v>
      </c>
      <c r="B1234" s="671" t="str">
        <f t="shared" si="29"/>
        <v>Remiami projektai, gerinantys paslaugų prieinamumą ir infrastruktūrą (aktualu rodikliui L808)</v>
      </c>
      <c r="C1234" s="670" t="str">
        <f>'10'!S80</f>
        <v>Ne</v>
      </c>
    </row>
    <row r="1235" spans="1:3" ht="30" x14ac:dyDescent="0.25">
      <c r="A1235" s="2" t="s">
        <v>779</v>
      </c>
      <c r="B1235" s="671" t="str">
        <f t="shared" si="29"/>
        <v>Remiami socialinės įtraukties projektai (aktualu rodikliui L809)</v>
      </c>
      <c r="C1235" s="670" t="str">
        <f>'10'!S81</f>
        <v>Ne</v>
      </c>
    </row>
    <row r="1236" spans="1:3" x14ac:dyDescent="0.25">
      <c r="B1236" s="647"/>
      <c r="C1236" s="683"/>
    </row>
    <row r="1237" spans="1:3" x14ac:dyDescent="0.25">
      <c r="A1237" s="1"/>
      <c r="B1237" s="362"/>
      <c r="C1237" s="684" t="str">
        <f>'10'!T6</f>
        <v>17 priemonė</v>
      </c>
    </row>
    <row r="1238" spans="1:3" x14ac:dyDescent="0.25">
      <c r="A1238" s="2" t="s">
        <v>188</v>
      </c>
      <c r="B1238" s="509" t="str">
        <f>B1161</f>
        <v>Priemonės pavadinimas</v>
      </c>
      <c r="C1238" s="668">
        <f>'10'!T7</f>
        <v>0</v>
      </c>
    </row>
    <row r="1239" spans="1:3" x14ac:dyDescent="0.25">
      <c r="A1239" s="2" t="s">
        <v>189</v>
      </c>
      <c r="B1239" s="669" t="str">
        <f t="shared" ref="B1239:B1302" si="30">B1162</f>
        <v>Priemonės rūšis</v>
      </c>
      <c r="C1239" s="668">
        <f>'10'!T8</f>
        <v>0</v>
      </c>
    </row>
    <row r="1240" spans="1:3" ht="30" x14ac:dyDescent="0.25">
      <c r="A1240" s="2" t="s">
        <v>190</v>
      </c>
      <c r="B1240" s="669" t="str">
        <f t="shared" si="30"/>
        <v>VVG teritorijos poreikių, kuriuos tenkina priemonė, skaičius</v>
      </c>
      <c r="C1240" s="668">
        <f>'10'!T9</f>
        <v>0</v>
      </c>
    </row>
    <row r="1241" spans="1:3" x14ac:dyDescent="0.25">
      <c r="A1241" s="2" t="s">
        <v>191</v>
      </c>
      <c r="B1241" s="669" t="str">
        <f t="shared" si="30"/>
        <v>BŽŪP tikslų, kuriuos įgyvendina priemonė, skaičius</v>
      </c>
      <c r="C1241" s="668">
        <f>'10'!T10</f>
        <v>0</v>
      </c>
    </row>
    <row r="1242" spans="1:3" x14ac:dyDescent="0.25">
      <c r="A1242" s="2" t="s">
        <v>192</v>
      </c>
      <c r="B1242" s="669" t="str">
        <f t="shared" si="30"/>
        <v>Pagrindinis BŽŪP tikslas, kurį įgyvendina VPS priemonė</v>
      </c>
      <c r="C1242" s="670" t="str">
        <f>'10'!T11</f>
        <v>Pasirinkite</v>
      </c>
    </row>
    <row r="1243" spans="1:3" ht="30" x14ac:dyDescent="0.25">
      <c r="A1243" s="2" t="s">
        <v>193</v>
      </c>
      <c r="B1243" s="671" t="str">
        <f t="shared" si="30"/>
        <v>Ar priemonė prisideda prie 4 konkretaus BŽŪP tikslo? (tikslas nurodytas 5 lape)</v>
      </c>
      <c r="C1243" s="670" t="str">
        <f>'10'!T12</f>
        <v>Ne</v>
      </c>
    </row>
    <row r="1244" spans="1:3" ht="30" x14ac:dyDescent="0.25">
      <c r="A1244" s="2" t="s">
        <v>194</v>
      </c>
      <c r="B1244" s="671" t="str">
        <f t="shared" si="30"/>
        <v>Ar priemonė prisideda prie 5 konkretaus BŽŪP tikslo? (tikslas nurodytas 5 lape)</v>
      </c>
      <c r="C1244" s="670" t="str">
        <f>'10'!T13</f>
        <v>Ne</v>
      </c>
    </row>
    <row r="1245" spans="1:3" ht="30" x14ac:dyDescent="0.25">
      <c r="A1245" s="2" t="s">
        <v>195</v>
      </c>
      <c r="B1245" s="671" t="str">
        <f t="shared" si="30"/>
        <v>Ar priemonė prisideda prie 6 konkretaus BŽŪP tikslo? (tikslas nurodytas 5 lape)</v>
      </c>
      <c r="C1245" s="670" t="str">
        <f>'10'!T14</f>
        <v>Ne</v>
      </c>
    </row>
    <row r="1246" spans="1:3" ht="30" x14ac:dyDescent="0.25">
      <c r="A1246" s="2" t="s">
        <v>196</v>
      </c>
      <c r="B1246" s="671" t="str">
        <f t="shared" si="30"/>
        <v>Ar priemonė prisideda prie 9 konkretaus BŽŪP tikslo? (tikslas nurodytas 5 lape)</v>
      </c>
      <c r="C1246" s="670" t="str">
        <f>'10'!T15</f>
        <v>Ne</v>
      </c>
    </row>
    <row r="1247" spans="1:3" x14ac:dyDescent="0.25">
      <c r="A1247" s="2" t="s">
        <v>94</v>
      </c>
      <c r="B1247" s="673" t="str">
        <f t="shared" si="30"/>
        <v>A dalis. Priemonės intervencijos logika:</v>
      </c>
      <c r="C1247" s="674"/>
    </row>
    <row r="1248" spans="1:3" ht="45" x14ac:dyDescent="0.25">
      <c r="A1248" s="2" t="s">
        <v>197</v>
      </c>
      <c r="B1248" s="671" t="str">
        <f t="shared" si="30"/>
        <v>Priemonės tikslas, ryšys su pagrindiniu BŽŪP tikslu ir VVG teritorijos poreikiais (problemomis ir (arba) potencialu), ryšys su VPS tema (jei taikoma)</v>
      </c>
      <c r="C1248" s="675">
        <f>'10'!T17</f>
        <v>0</v>
      </c>
    </row>
    <row r="1249" spans="1:3" x14ac:dyDescent="0.25">
      <c r="A1249" s="2" t="s">
        <v>198</v>
      </c>
      <c r="B1249" s="669" t="str">
        <f t="shared" si="30"/>
        <v>Pokytis, kurio siekiama VPS priemone</v>
      </c>
      <c r="C1249" s="675">
        <f>'10'!T18</f>
        <v>0</v>
      </c>
    </row>
    <row r="1250" spans="1:3" ht="30" x14ac:dyDescent="0.25">
      <c r="A1250" s="2" t="s">
        <v>199</v>
      </c>
      <c r="B1250" s="509" t="str">
        <f t="shared" si="30"/>
        <v>Kaip priemonė prisidės prie horizontalaus tikslo d įgyvendinimo? (pildoma, jei taikoma)</v>
      </c>
      <c r="C1250" s="675">
        <f>'10'!T19</f>
        <v>0</v>
      </c>
    </row>
    <row r="1251" spans="1:3" ht="30" x14ac:dyDescent="0.25">
      <c r="A1251" s="2" t="s">
        <v>200</v>
      </c>
      <c r="B1251" s="509" t="str">
        <f t="shared" si="30"/>
        <v>Kaip priemonė prisidės prie horizontalaus tikslo e įgyvendinimo? (pildoma, jei taikoma)</v>
      </c>
      <c r="C1251" s="675">
        <f>'10'!T20</f>
        <v>0</v>
      </c>
    </row>
    <row r="1252" spans="1:3" ht="30" x14ac:dyDescent="0.25">
      <c r="A1252" s="2" t="s">
        <v>201</v>
      </c>
      <c r="B1252" s="509" t="str">
        <f t="shared" si="30"/>
        <v>Kaip priemonė prisidės prie horizontalaus tikslo f įgyvendinimo? (pildoma, jei taikoma)</v>
      </c>
      <c r="C1252" s="675">
        <f>'10'!T21</f>
        <v>0</v>
      </c>
    </row>
    <row r="1253" spans="1:3" ht="30" x14ac:dyDescent="0.25">
      <c r="A1253" s="2" t="s">
        <v>202</v>
      </c>
      <c r="B1253" s="509" t="str">
        <f t="shared" si="30"/>
        <v>Kaip priemonė prisidės prie horizontalaus tikslo i įgyvendinimo? (pildoma, jei taikoma)</v>
      </c>
      <c r="C1253" s="675">
        <f>'10'!T22</f>
        <v>0</v>
      </c>
    </row>
    <row r="1254" spans="1:3" ht="30" x14ac:dyDescent="0.25">
      <c r="A1254" s="2" t="s">
        <v>203</v>
      </c>
      <c r="B1254" s="673" t="str">
        <f t="shared" si="30"/>
        <v>B dalis. Pareiškėjų ir projektų tinkamumo sąlygos, projektų atrankos principai:</v>
      </c>
      <c r="C1254" s="674"/>
    </row>
    <row r="1255" spans="1:3" x14ac:dyDescent="0.25">
      <c r="A1255" s="2" t="s">
        <v>204</v>
      </c>
      <c r="B1255" s="509" t="str">
        <f t="shared" si="30"/>
        <v>Pagal priemonę remiamos veiklos</v>
      </c>
      <c r="C1255" s="675">
        <f>'10'!T24</f>
        <v>0</v>
      </c>
    </row>
    <row r="1256" spans="1:3" ht="30" x14ac:dyDescent="0.25">
      <c r="A1256" s="2" t="s">
        <v>205</v>
      </c>
      <c r="B1256" s="669" t="str">
        <f t="shared" si="30"/>
        <v>Tinkami pareiškėjai ir partneriai (jei taikomas reikalavimas projektus įgyvendinti su partneriais)</v>
      </c>
      <c r="C1256" s="675">
        <f>'10'!T25</f>
        <v>0</v>
      </c>
    </row>
    <row r="1257" spans="1:3" ht="30" x14ac:dyDescent="0.25">
      <c r="A1257" s="2" t="s">
        <v>206</v>
      </c>
      <c r="B1257" s="669" t="str">
        <f t="shared" si="30"/>
        <v>Priemonės tikslinė grupė (pildoma, jei nesutampa su tinkamais pareiškėjais ir (arba) partneriais)</v>
      </c>
      <c r="C1257" s="675">
        <f>'10'!T26</f>
        <v>0</v>
      </c>
    </row>
    <row r="1258" spans="1:3" x14ac:dyDescent="0.25">
      <c r="A1258" s="2" t="s">
        <v>725</v>
      </c>
      <c r="B1258" s="509" t="str">
        <f t="shared" si="30"/>
        <v>Tinkamumo sąlygos pareiškėjams ir projektams</v>
      </c>
      <c r="C1258" s="675">
        <f>'10'!T27</f>
        <v>0</v>
      </c>
    </row>
    <row r="1259" spans="1:3" x14ac:dyDescent="0.25">
      <c r="A1259" s="2" t="s">
        <v>726</v>
      </c>
      <c r="B1259" s="671" t="str">
        <f t="shared" si="30"/>
        <v>Projektų atrankos principai</v>
      </c>
      <c r="C1259" s="675">
        <f>'10'!T28</f>
        <v>0</v>
      </c>
    </row>
    <row r="1260" spans="1:3" x14ac:dyDescent="0.25">
      <c r="A1260" s="2" t="s">
        <v>727</v>
      </c>
      <c r="B1260" s="509" t="str">
        <f t="shared" si="30"/>
        <v>Planuojamų kvietimų teikti paraiškas skaičius</v>
      </c>
      <c r="C1260" s="668">
        <f>'10'!T29</f>
        <v>0</v>
      </c>
    </row>
    <row r="1261" spans="1:3" x14ac:dyDescent="0.25">
      <c r="A1261" s="2" t="s">
        <v>728</v>
      </c>
      <c r="B1261" s="649" t="str">
        <f t="shared" si="30"/>
        <v>C dalis. Paramos dydžiai:</v>
      </c>
      <c r="C1261" s="674"/>
    </row>
    <row r="1262" spans="1:3" x14ac:dyDescent="0.25">
      <c r="A1262" s="2" t="s">
        <v>729</v>
      </c>
      <c r="B1262" s="509" t="str">
        <f t="shared" si="30"/>
        <v>Didžiausia paramos suma vietos projektui, Eur</v>
      </c>
      <c r="C1262" s="675">
        <f>'10'!T31</f>
        <v>0</v>
      </c>
    </row>
    <row r="1263" spans="1:3" x14ac:dyDescent="0.25">
      <c r="A1263" s="2" t="s">
        <v>730</v>
      </c>
      <c r="B1263" s="509" t="str">
        <f t="shared" si="30"/>
        <v xml:space="preserve">Paramos lyginamoji dalis, proc. </v>
      </c>
      <c r="C1263" s="675">
        <f>'10'!T32</f>
        <v>0</v>
      </c>
    </row>
    <row r="1264" spans="1:3" x14ac:dyDescent="0.25">
      <c r="A1264" s="2" t="s">
        <v>731</v>
      </c>
      <c r="B1264" s="509" t="str">
        <f t="shared" si="30"/>
        <v>Planuojama paramos suma priemonei, Eur</v>
      </c>
      <c r="C1264" s="676">
        <f>'10'!T33</f>
        <v>0</v>
      </c>
    </row>
    <row r="1265" spans="1:3" x14ac:dyDescent="0.25">
      <c r="A1265" s="2" t="s">
        <v>732</v>
      </c>
      <c r="B1265" s="509" t="str">
        <f t="shared" si="30"/>
        <v>Planuojama paremti projektų (rodiklis L700)</v>
      </c>
      <c r="C1265" s="677">
        <f>'10'!T34</f>
        <v>0</v>
      </c>
    </row>
    <row r="1266" spans="1:3" x14ac:dyDescent="0.25">
      <c r="A1266" s="2" t="s">
        <v>733</v>
      </c>
      <c r="B1266" s="509" t="str">
        <f t="shared" si="30"/>
        <v>Paaiškinimas, kaip nustatyta rodiklio L700 reikšmė</v>
      </c>
      <c r="C1266" s="675">
        <f>'10'!T35</f>
        <v>0</v>
      </c>
    </row>
    <row r="1267" spans="1:3" ht="30" x14ac:dyDescent="0.25">
      <c r="A1267" s="2" t="s">
        <v>734</v>
      </c>
      <c r="B1267" s="649" t="str">
        <f t="shared" si="30"/>
        <v>D dalis. Priemonės indėlis į ES ir nacionalinių horizontaliųjų principų įgyvendinimą:</v>
      </c>
      <c r="C1267" s="674"/>
    </row>
    <row r="1268" spans="1:3" x14ac:dyDescent="0.25">
      <c r="A1268" s="2" t="s">
        <v>735</v>
      </c>
      <c r="B1268" s="678" t="str">
        <f t="shared" si="30"/>
        <v>Subregioninės vietovės principas:</v>
      </c>
      <c r="C1268" s="674"/>
    </row>
    <row r="1269" spans="1:3" ht="30" x14ac:dyDescent="0.25">
      <c r="A1269" s="2" t="s">
        <v>736</v>
      </c>
      <c r="B1269" s="509" t="str">
        <f t="shared" si="30"/>
        <v>Ar siekiama, kad pagal priemonę finansuojami projektai apimtų visas VVG teritorijos seniūnijas?</v>
      </c>
      <c r="C1269" s="670" t="str">
        <f>'10'!T38</f>
        <v>Ne</v>
      </c>
    </row>
    <row r="1270" spans="1:3" x14ac:dyDescent="0.25">
      <c r="A1270" s="2" t="s">
        <v>737</v>
      </c>
      <c r="B1270" s="509" t="str">
        <f t="shared" si="30"/>
        <v>Pasirinkimo pagrindimas</v>
      </c>
      <c r="C1270" s="675">
        <f>'10'!T39</f>
        <v>0</v>
      </c>
    </row>
    <row r="1271" spans="1:3" x14ac:dyDescent="0.25">
      <c r="A1271" s="2" t="s">
        <v>738</v>
      </c>
      <c r="B1271" s="678" t="str">
        <f t="shared" si="30"/>
        <v>Partnerystės principas:</v>
      </c>
      <c r="C1271" s="674"/>
    </row>
    <row r="1272" spans="1:3" ht="30" x14ac:dyDescent="0.25">
      <c r="A1272" s="2" t="s">
        <v>739</v>
      </c>
      <c r="B1272" s="509" t="str">
        <f t="shared" si="30"/>
        <v>Ar siekiama, kad pagal priemonę finansuojami projektai būtų vykdomi su partneriais?</v>
      </c>
      <c r="C1272" s="670" t="str">
        <f>'10'!T41</f>
        <v>Ne</v>
      </c>
    </row>
    <row r="1273" spans="1:3" x14ac:dyDescent="0.25">
      <c r="A1273" s="2" t="s">
        <v>740</v>
      </c>
      <c r="B1273" s="509" t="str">
        <f t="shared" si="30"/>
        <v>Pasirinkimo pagrindimas</v>
      </c>
      <c r="C1273" s="675">
        <f>'10'!T42</f>
        <v>0</v>
      </c>
    </row>
    <row r="1274" spans="1:3" x14ac:dyDescent="0.25">
      <c r="A1274" s="2" t="s">
        <v>741</v>
      </c>
      <c r="B1274" s="678" t="str">
        <f t="shared" si="30"/>
        <v>Inovacijų principas:</v>
      </c>
      <c r="C1274" s="674"/>
    </row>
    <row r="1275" spans="1:3" ht="30" x14ac:dyDescent="0.25">
      <c r="A1275" s="2" t="s">
        <v>742</v>
      </c>
      <c r="B1275" s="509" t="str">
        <f t="shared" si="30"/>
        <v>Ar siekiama, kad pagal priemonę finansuojami projektai būtų skirti inovacijoms vietos lygiu diegti?</v>
      </c>
      <c r="C1275" s="670" t="str">
        <f>'10'!T44</f>
        <v>Ne</v>
      </c>
    </row>
    <row r="1276" spans="1:3" x14ac:dyDescent="0.25">
      <c r="A1276" s="2" t="s">
        <v>743</v>
      </c>
      <c r="B1276" s="509" t="str">
        <f t="shared" si="30"/>
        <v>Pasirinkimo pagrindimas</v>
      </c>
      <c r="C1276" s="675">
        <f>'10'!T45</f>
        <v>0</v>
      </c>
    </row>
    <row r="1277" spans="1:3" ht="30" x14ac:dyDescent="0.25">
      <c r="A1277" s="2" t="s">
        <v>744</v>
      </c>
      <c r="B1277" s="509" t="str">
        <f t="shared" si="30"/>
        <v>Planuojama paremti projektų, skirtų inovacijoms vietos lygiu diegti (rodiklis L710)</v>
      </c>
      <c r="C1277" s="677">
        <f>'10'!T46</f>
        <v>0</v>
      </c>
    </row>
    <row r="1278" spans="1:3" x14ac:dyDescent="0.25">
      <c r="A1278" s="2" t="s">
        <v>745</v>
      </c>
      <c r="B1278" s="678" t="str">
        <f t="shared" si="30"/>
        <v>Lyčių lygybė ir nediskriminavimas:</v>
      </c>
      <c r="C1278" s="674"/>
    </row>
    <row r="1279" spans="1:3" ht="30" x14ac:dyDescent="0.25">
      <c r="A1279" s="2" t="s">
        <v>746</v>
      </c>
      <c r="B1279" s="509" t="str">
        <f t="shared" si="30"/>
        <v>Ar pagal priemonę finansuojami projektai, skirti lyčių lygybei ir nediskriminavimui?</v>
      </c>
      <c r="C1279" s="670" t="str">
        <f>'10'!T48</f>
        <v>Ne</v>
      </c>
    </row>
    <row r="1280" spans="1:3" x14ac:dyDescent="0.25">
      <c r="A1280" s="2" t="s">
        <v>747</v>
      </c>
      <c r="B1280" s="509" t="str">
        <f t="shared" si="30"/>
        <v>Pasirinkimo pagrindimas (jei taip, kaip bus užtikrinta)</v>
      </c>
      <c r="C1280" s="675">
        <f>'10'!T49</f>
        <v>0</v>
      </c>
    </row>
    <row r="1281" spans="1:3" x14ac:dyDescent="0.25">
      <c r="A1281" s="2" t="s">
        <v>748</v>
      </c>
      <c r="B1281" s="678" t="str">
        <f t="shared" si="30"/>
        <v>Jaunimas:</v>
      </c>
      <c r="C1281" s="674"/>
    </row>
    <row r="1282" spans="1:3" ht="30" x14ac:dyDescent="0.25">
      <c r="A1282" s="2" t="s">
        <v>749</v>
      </c>
      <c r="B1282" s="509" t="str">
        <f t="shared" si="30"/>
        <v>Ar pagal priemonę finansuojami projektai, skirti jaunimui?</v>
      </c>
      <c r="C1282" s="670" t="str">
        <f>'10'!T51</f>
        <v>Ne</v>
      </c>
    </row>
    <row r="1283" spans="1:3" x14ac:dyDescent="0.25">
      <c r="A1283" s="2" t="s">
        <v>750</v>
      </c>
      <c r="B1283" s="509" t="str">
        <f t="shared" si="30"/>
        <v>Pasirinkimo pagrindimas (jei taip, kaip bus užtikrinta)</v>
      </c>
      <c r="C1283" s="675">
        <f>'10'!T52</f>
        <v>0</v>
      </c>
    </row>
    <row r="1284" spans="1:3" x14ac:dyDescent="0.25">
      <c r="A1284" s="2" t="s">
        <v>751</v>
      </c>
      <c r="B1284" s="673" t="str">
        <f t="shared" si="30"/>
        <v>E dalis. Priemonės rezultato rodikliai:</v>
      </c>
      <c r="C1284" s="674"/>
    </row>
    <row r="1285" spans="1:3" x14ac:dyDescent="0.25">
      <c r="A1285" s="2" t="s">
        <v>752</v>
      </c>
      <c r="B1285" s="678" t="str">
        <f t="shared" si="30"/>
        <v>SP rezultato rodiklių taikymas priemonei:</v>
      </c>
      <c r="C1285" s="674"/>
    </row>
    <row r="1286" spans="1:3" x14ac:dyDescent="0.25">
      <c r="A1286" s="2" t="s">
        <v>753</v>
      </c>
      <c r="B1286" s="679" t="str">
        <f t="shared" si="30"/>
        <v>R.3</v>
      </c>
      <c r="C1286" s="685" t="str">
        <f>'10'!T55</f>
        <v>Ne</v>
      </c>
    </row>
    <row r="1287" spans="1:3" x14ac:dyDescent="0.25">
      <c r="A1287" s="2" t="s">
        <v>754</v>
      </c>
      <c r="B1287" s="679" t="str">
        <f t="shared" si="30"/>
        <v>R.37</v>
      </c>
      <c r="C1287" s="685" t="str">
        <f>'10'!T56</f>
        <v>Ne</v>
      </c>
    </row>
    <row r="1288" spans="1:3" x14ac:dyDescent="0.25">
      <c r="A1288" s="2" t="s">
        <v>755</v>
      </c>
      <c r="B1288" s="679" t="str">
        <f t="shared" si="30"/>
        <v>R.39</v>
      </c>
      <c r="C1288" s="685" t="str">
        <f>'10'!T57</f>
        <v>Ne</v>
      </c>
    </row>
    <row r="1289" spans="1:3" x14ac:dyDescent="0.25">
      <c r="A1289" s="2" t="s">
        <v>756</v>
      </c>
      <c r="B1289" s="679" t="str">
        <f t="shared" si="30"/>
        <v>R.41</v>
      </c>
      <c r="C1289" s="685" t="str">
        <f>'10'!T58</f>
        <v>Ne</v>
      </c>
    </row>
    <row r="1290" spans="1:3" x14ac:dyDescent="0.25">
      <c r="A1290" s="2" t="s">
        <v>757</v>
      </c>
      <c r="B1290" s="679" t="str">
        <f t="shared" si="30"/>
        <v>R.42</v>
      </c>
      <c r="C1290" s="685" t="str">
        <f>'10'!T59</f>
        <v>Ne</v>
      </c>
    </row>
    <row r="1291" spans="1:3" x14ac:dyDescent="0.25">
      <c r="A1291" s="2" t="s">
        <v>758</v>
      </c>
      <c r="B1291" s="678" t="str">
        <f t="shared" si="30"/>
        <v>VPS rodiklių taikymas priemonei:</v>
      </c>
      <c r="C1291" s="686"/>
    </row>
    <row r="1292" spans="1:3" x14ac:dyDescent="0.25">
      <c r="A1292" s="2" t="s">
        <v>759</v>
      </c>
      <c r="B1292" s="679" t="str">
        <f t="shared" si="30"/>
        <v>ALYT-P.1</v>
      </c>
      <c r="C1292" s="685" t="str">
        <f>'10'!T61</f>
        <v>Ne</v>
      </c>
    </row>
    <row r="1293" spans="1:3" x14ac:dyDescent="0.25">
      <c r="A1293" s="2" t="s">
        <v>760</v>
      </c>
      <c r="B1293" s="679" t="str">
        <f t="shared" si="30"/>
        <v>ALYT-P.2</v>
      </c>
      <c r="C1293" s="685" t="str">
        <f>'10'!T62</f>
        <v>Ne</v>
      </c>
    </row>
    <row r="1294" spans="1:3" x14ac:dyDescent="0.25">
      <c r="A1294" s="2" t="s">
        <v>761</v>
      </c>
      <c r="B1294" s="679" t="str">
        <f t="shared" si="30"/>
        <v>ALYT-P.3</v>
      </c>
      <c r="C1294" s="685" t="str">
        <f>'10'!T63</f>
        <v>Ne</v>
      </c>
    </row>
    <row r="1295" spans="1:3" x14ac:dyDescent="0.25">
      <c r="A1295" s="2" t="s">
        <v>762</v>
      </c>
      <c r="B1295" s="679" t="str">
        <f t="shared" si="30"/>
        <v>ALYT-P.4</v>
      </c>
      <c r="C1295" s="685" t="str">
        <f>'10'!T64</f>
        <v>Ne</v>
      </c>
    </row>
    <row r="1296" spans="1:3" x14ac:dyDescent="0.25">
      <c r="A1296" s="2" t="s">
        <v>763</v>
      </c>
      <c r="B1296" s="679" t="str">
        <f t="shared" si="30"/>
        <v>ALYT-P.5</v>
      </c>
      <c r="C1296" s="685" t="str">
        <f>'10'!T65</f>
        <v>Ne</v>
      </c>
    </row>
    <row r="1297" spans="1:3" x14ac:dyDescent="0.25">
      <c r="A1297" s="2" t="s">
        <v>764</v>
      </c>
      <c r="B1297" s="679" t="str">
        <f t="shared" si="30"/>
        <v>ALYT-P.6</v>
      </c>
      <c r="C1297" s="685" t="str">
        <f>'10'!T66</f>
        <v>Ne</v>
      </c>
    </row>
    <row r="1298" spans="1:3" x14ac:dyDescent="0.25">
      <c r="A1298" s="2" t="s">
        <v>765</v>
      </c>
      <c r="B1298" s="679" t="str">
        <f t="shared" si="30"/>
        <v>ALYT-P.7</v>
      </c>
      <c r="C1298" s="685" t="str">
        <f>'10'!T67</f>
        <v>Ne</v>
      </c>
    </row>
    <row r="1299" spans="1:3" x14ac:dyDescent="0.25">
      <c r="A1299" s="2" t="s">
        <v>766</v>
      </c>
      <c r="B1299" s="679" t="str">
        <f t="shared" si="30"/>
        <v>ALYT-P.8</v>
      </c>
      <c r="C1299" s="685" t="str">
        <f>'10'!T68</f>
        <v>Ne</v>
      </c>
    </row>
    <row r="1300" spans="1:3" x14ac:dyDescent="0.25">
      <c r="A1300" s="2" t="s">
        <v>767</v>
      </c>
      <c r="B1300" s="679" t="str">
        <f t="shared" si="30"/>
        <v>ALYT-P.9</v>
      </c>
      <c r="C1300" s="685" t="str">
        <f>'10'!T69</f>
        <v>Ne</v>
      </c>
    </row>
    <row r="1301" spans="1:3" x14ac:dyDescent="0.25">
      <c r="A1301" s="2" t="s">
        <v>768</v>
      </c>
      <c r="B1301" s="681" t="str">
        <f t="shared" si="30"/>
        <v>ALYT-P.10</v>
      </c>
      <c r="C1301" s="687" t="str">
        <f>'10'!T70</f>
        <v>Ne</v>
      </c>
    </row>
    <row r="1302" spans="1:3" x14ac:dyDescent="0.25">
      <c r="A1302" s="2" t="s">
        <v>769</v>
      </c>
      <c r="B1302" s="673" t="str">
        <f t="shared" si="30"/>
        <v>F dalis. Pagal priemonę remiamų projektų pobūdis:</v>
      </c>
      <c r="C1302" s="674"/>
    </row>
    <row r="1303" spans="1:3" x14ac:dyDescent="0.25">
      <c r="A1303" s="2" t="s">
        <v>770</v>
      </c>
      <c r="B1303" s="669" t="str">
        <f t="shared" ref="B1303:B1312" si="31">B1226</f>
        <v>Remiami pelno projektai</v>
      </c>
      <c r="C1303" s="670" t="str">
        <f>'10'!T72</f>
        <v>Ne</v>
      </c>
    </row>
    <row r="1304" spans="1:3" ht="60" x14ac:dyDescent="0.25">
      <c r="A1304" s="2" t="s">
        <v>771</v>
      </c>
      <c r="B1304" s="671" t="str">
        <f t="shared" si="31"/>
        <v>Remiami projektai, susiję su žinių perdavimu, įskaitant konsultacijas, mokymą ir keitimąsi žiniomis apie tvarią, ekonominę, socialinę, aplinką ir klimatą tausojančią veiklą (aktualu rodikliui L801)</v>
      </c>
      <c r="C1304" s="670" t="str">
        <f>'10'!T73</f>
        <v>Ne</v>
      </c>
    </row>
    <row r="1305" spans="1:3" ht="75" x14ac:dyDescent="0.25">
      <c r="A1305" s="2" t="s">
        <v>772</v>
      </c>
      <c r="B1305" s="671" t="str">
        <f t="shared" si="31"/>
        <v>Remiami projektai, susiję su gamintojų organizacijomis, vietinėmis rinkomis, trumpomis tiekimo grandinėmis ir kokybės schemomis, įskaitant paramą investicijoms, rinkodaros veiklą ir kt. (aktualu rodikliui L802)</v>
      </c>
      <c r="C1305" s="670" t="str">
        <f>'10'!T74</f>
        <v>Ne</v>
      </c>
    </row>
    <row r="1306" spans="1:3" ht="45" x14ac:dyDescent="0.25">
      <c r="A1306" s="2" t="s">
        <v>773</v>
      </c>
      <c r="B1306" s="671" t="str">
        <f t="shared" si="31"/>
        <v>Remiami projektai, susiję su atsinaujinančios energijos gamybos pajėgumais, įskaitant biologinę (aktualu rodikliui L803)</v>
      </c>
      <c r="C1306" s="670" t="str">
        <f>'10'!T75</f>
        <v>Ne</v>
      </c>
    </row>
    <row r="1307" spans="1:3" ht="60" x14ac:dyDescent="0.25">
      <c r="A1307" s="2" t="s">
        <v>774</v>
      </c>
      <c r="B1307" s="671" t="str">
        <f t="shared" si="31"/>
        <v>Remiami projektai, prisidedantys prie aplinkos tvarumo, klimato kaitos švelninimo bei prisitaikymo prie jos tikslų įgyvendinimo kaimo vietovėse (aktualu rodikliui L804)</v>
      </c>
      <c r="C1307" s="670" t="str">
        <f>'10'!T76</f>
        <v>Ne</v>
      </c>
    </row>
    <row r="1308" spans="1:3" ht="30" x14ac:dyDescent="0.25">
      <c r="A1308" s="2" t="s">
        <v>775</v>
      </c>
      <c r="B1308" s="671" t="str">
        <f t="shared" si="31"/>
        <v>Remiami projektai, kurie kuria darbo vietas (aktualu rodikliui L805)</v>
      </c>
      <c r="C1308" s="670" t="str">
        <f>'10'!T77</f>
        <v>Ne</v>
      </c>
    </row>
    <row r="1309" spans="1:3" ht="30" x14ac:dyDescent="0.25">
      <c r="A1309" s="2" t="s">
        <v>776</v>
      </c>
      <c r="B1309" s="671" t="str">
        <f t="shared" si="31"/>
        <v>Remiami kaimo verslų, įskaitant bioekonomiką, projektai (aktualu rodikliui L 806)</v>
      </c>
      <c r="C1309" s="670" t="str">
        <f>'10'!T78</f>
        <v>Ne</v>
      </c>
    </row>
    <row r="1310" spans="1:3" ht="30" x14ac:dyDescent="0.25">
      <c r="A1310" s="2" t="s">
        <v>777</v>
      </c>
      <c r="B1310" s="671" t="str">
        <f t="shared" si="31"/>
        <v>Remiami projektai, susiję su sumanių kaimų strategijomis (aktualu rodikliui L807)</v>
      </c>
      <c r="C1310" s="670" t="str">
        <f>'10'!T79</f>
        <v>Ne</v>
      </c>
    </row>
    <row r="1311" spans="1:3" ht="30" x14ac:dyDescent="0.25">
      <c r="A1311" s="2" t="s">
        <v>778</v>
      </c>
      <c r="B1311" s="671" t="str">
        <f t="shared" si="31"/>
        <v>Remiami projektai, gerinantys paslaugų prieinamumą ir infrastruktūrą (aktualu rodikliui L808)</v>
      </c>
      <c r="C1311" s="670" t="str">
        <f>'10'!T80</f>
        <v>Ne</v>
      </c>
    </row>
    <row r="1312" spans="1:3" ht="30" x14ac:dyDescent="0.25">
      <c r="A1312" s="2" t="s">
        <v>779</v>
      </c>
      <c r="B1312" s="671" t="str">
        <f t="shared" si="31"/>
        <v>Remiami socialinės įtraukties projektai (aktualu rodikliui L809)</v>
      </c>
      <c r="C1312" s="670" t="str">
        <f>'10'!T81</f>
        <v>Ne</v>
      </c>
    </row>
    <row r="1313" spans="1:3" x14ac:dyDescent="0.25">
      <c r="B1313" s="647"/>
      <c r="C1313" s="683"/>
    </row>
    <row r="1314" spans="1:3" x14ac:dyDescent="0.25">
      <c r="A1314" s="1"/>
      <c r="B1314" s="362"/>
      <c r="C1314" s="684" t="str">
        <f>'10'!U6</f>
        <v>18 priemonė</v>
      </c>
    </row>
    <row r="1315" spans="1:3" x14ac:dyDescent="0.25">
      <c r="A1315" s="2" t="s">
        <v>188</v>
      </c>
      <c r="B1315" s="509" t="str">
        <f>B1238</f>
        <v>Priemonės pavadinimas</v>
      </c>
      <c r="C1315" s="668">
        <f>'10'!U7</f>
        <v>0</v>
      </c>
    </row>
    <row r="1316" spans="1:3" x14ac:dyDescent="0.25">
      <c r="A1316" s="2" t="s">
        <v>189</v>
      </c>
      <c r="B1316" s="669" t="str">
        <f t="shared" ref="B1316:B1379" si="32">B1239</f>
        <v>Priemonės rūšis</v>
      </c>
      <c r="C1316" s="668">
        <f>'10'!U8</f>
        <v>0</v>
      </c>
    </row>
    <row r="1317" spans="1:3" ht="30" x14ac:dyDescent="0.25">
      <c r="A1317" s="2" t="s">
        <v>190</v>
      </c>
      <c r="B1317" s="669" t="str">
        <f t="shared" si="32"/>
        <v>VVG teritorijos poreikių, kuriuos tenkina priemonė, skaičius</v>
      </c>
      <c r="C1317" s="668">
        <f>'10'!U9</f>
        <v>0</v>
      </c>
    </row>
    <row r="1318" spans="1:3" x14ac:dyDescent="0.25">
      <c r="A1318" s="2" t="s">
        <v>191</v>
      </c>
      <c r="B1318" s="669" t="str">
        <f t="shared" si="32"/>
        <v>BŽŪP tikslų, kuriuos įgyvendina priemonė, skaičius</v>
      </c>
      <c r="C1318" s="668">
        <f>'10'!U10</f>
        <v>0</v>
      </c>
    </row>
    <row r="1319" spans="1:3" x14ac:dyDescent="0.25">
      <c r="A1319" s="2" t="s">
        <v>192</v>
      </c>
      <c r="B1319" s="669" t="str">
        <f t="shared" si="32"/>
        <v>Pagrindinis BŽŪP tikslas, kurį įgyvendina VPS priemonė</v>
      </c>
      <c r="C1319" s="670" t="str">
        <f>'10'!U11</f>
        <v>Pasirinkite</v>
      </c>
    </row>
    <row r="1320" spans="1:3" ht="30" x14ac:dyDescent="0.25">
      <c r="A1320" s="2" t="s">
        <v>193</v>
      </c>
      <c r="B1320" s="671" t="str">
        <f t="shared" si="32"/>
        <v>Ar priemonė prisideda prie 4 konkretaus BŽŪP tikslo? (tikslas nurodytas 5 lape)</v>
      </c>
      <c r="C1320" s="670" t="str">
        <f>'10'!U12</f>
        <v>Ne</v>
      </c>
    </row>
    <row r="1321" spans="1:3" ht="30" x14ac:dyDescent="0.25">
      <c r="A1321" s="2" t="s">
        <v>194</v>
      </c>
      <c r="B1321" s="671" t="str">
        <f t="shared" si="32"/>
        <v>Ar priemonė prisideda prie 5 konkretaus BŽŪP tikslo? (tikslas nurodytas 5 lape)</v>
      </c>
      <c r="C1321" s="670" t="str">
        <f>'10'!U13</f>
        <v>Ne</v>
      </c>
    </row>
    <row r="1322" spans="1:3" ht="30" x14ac:dyDescent="0.25">
      <c r="A1322" s="2" t="s">
        <v>195</v>
      </c>
      <c r="B1322" s="671" t="str">
        <f t="shared" si="32"/>
        <v>Ar priemonė prisideda prie 6 konkretaus BŽŪP tikslo? (tikslas nurodytas 5 lape)</v>
      </c>
      <c r="C1322" s="670" t="str">
        <f>'10'!U14</f>
        <v>Ne</v>
      </c>
    </row>
    <row r="1323" spans="1:3" ht="30" x14ac:dyDescent="0.25">
      <c r="A1323" s="2" t="s">
        <v>196</v>
      </c>
      <c r="B1323" s="671" t="str">
        <f t="shared" si="32"/>
        <v>Ar priemonė prisideda prie 9 konkretaus BŽŪP tikslo? (tikslas nurodytas 5 lape)</v>
      </c>
      <c r="C1323" s="670" t="str">
        <f>'10'!U15</f>
        <v>Ne</v>
      </c>
    </row>
    <row r="1324" spans="1:3" x14ac:dyDescent="0.25">
      <c r="A1324" s="2" t="s">
        <v>94</v>
      </c>
      <c r="B1324" s="673" t="str">
        <f t="shared" si="32"/>
        <v>A dalis. Priemonės intervencijos logika:</v>
      </c>
      <c r="C1324" s="674"/>
    </row>
    <row r="1325" spans="1:3" ht="45" x14ac:dyDescent="0.25">
      <c r="A1325" s="2" t="s">
        <v>197</v>
      </c>
      <c r="B1325" s="671" t="str">
        <f t="shared" si="32"/>
        <v>Priemonės tikslas, ryšys su pagrindiniu BŽŪP tikslu ir VVG teritorijos poreikiais (problemomis ir (arba) potencialu), ryšys su VPS tema (jei taikoma)</v>
      </c>
      <c r="C1325" s="675">
        <f>'10'!U17</f>
        <v>0</v>
      </c>
    </row>
    <row r="1326" spans="1:3" x14ac:dyDescent="0.25">
      <c r="A1326" s="2" t="s">
        <v>198</v>
      </c>
      <c r="B1326" s="669" t="str">
        <f t="shared" si="32"/>
        <v>Pokytis, kurio siekiama VPS priemone</v>
      </c>
      <c r="C1326" s="675">
        <f>'10'!U18</f>
        <v>0</v>
      </c>
    </row>
    <row r="1327" spans="1:3" ht="30" x14ac:dyDescent="0.25">
      <c r="A1327" s="2" t="s">
        <v>199</v>
      </c>
      <c r="B1327" s="509" t="str">
        <f t="shared" si="32"/>
        <v>Kaip priemonė prisidės prie horizontalaus tikslo d įgyvendinimo? (pildoma, jei taikoma)</v>
      </c>
      <c r="C1327" s="675">
        <f>'10'!U19</f>
        <v>0</v>
      </c>
    </row>
    <row r="1328" spans="1:3" ht="30" x14ac:dyDescent="0.25">
      <c r="A1328" s="2" t="s">
        <v>200</v>
      </c>
      <c r="B1328" s="509" t="str">
        <f t="shared" si="32"/>
        <v>Kaip priemonė prisidės prie horizontalaus tikslo e įgyvendinimo? (pildoma, jei taikoma)</v>
      </c>
      <c r="C1328" s="675">
        <f>'10'!U20</f>
        <v>0</v>
      </c>
    </row>
    <row r="1329" spans="1:3" ht="30" x14ac:dyDescent="0.25">
      <c r="A1329" s="2" t="s">
        <v>201</v>
      </c>
      <c r="B1329" s="509" t="str">
        <f t="shared" si="32"/>
        <v>Kaip priemonė prisidės prie horizontalaus tikslo f įgyvendinimo? (pildoma, jei taikoma)</v>
      </c>
      <c r="C1329" s="675">
        <f>'10'!U21</f>
        <v>0</v>
      </c>
    </row>
    <row r="1330" spans="1:3" ht="30" x14ac:dyDescent="0.25">
      <c r="A1330" s="2" t="s">
        <v>202</v>
      </c>
      <c r="B1330" s="509" t="str">
        <f t="shared" si="32"/>
        <v>Kaip priemonė prisidės prie horizontalaus tikslo i įgyvendinimo? (pildoma, jei taikoma)</v>
      </c>
      <c r="C1330" s="675">
        <f>'10'!U22</f>
        <v>0</v>
      </c>
    </row>
    <row r="1331" spans="1:3" ht="30" x14ac:dyDescent="0.25">
      <c r="A1331" s="2" t="s">
        <v>203</v>
      </c>
      <c r="B1331" s="673" t="str">
        <f t="shared" si="32"/>
        <v>B dalis. Pareiškėjų ir projektų tinkamumo sąlygos, projektų atrankos principai:</v>
      </c>
      <c r="C1331" s="674"/>
    </row>
    <row r="1332" spans="1:3" x14ac:dyDescent="0.25">
      <c r="A1332" s="2" t="s">
        <v>204</v>
      </c>
      <c r="B1332" s="509" t="str">
        <f t="shared" si="32"/>
        <v>Pagal priemonę remiamos veiklos</v>
      </c>
      <c r="C1332" s="675">
        <f>'10'!U24</f>
        <v>0</v>
      </c>
    </row>
    <row r="1333" spans="1:3" ht="30" x14ac:dyDescent="0.25">
      <c r="A1333" s="2" t="s">
        <v>205</v>
      </c>
      <c r="B1333" s="669" t="str">
        <f t="shared" si="32"/>
        <v>Tinkami pareiškėjai ir partneriai (jei taikomas reikalavimas projektus įgyvendinti su partneriais)</v>
      </c>
      <c r="C1333" s="675">
        <f>'10'!U25</f>
        <v>0</v>
      </c>
    </row>
    <row r="1334" spans="1:3" ht="30" x14ac:dyDescent="0.25">
      <c r="A1334" s="2" t="s">
        <v>206</v>
      </c>
      <c r="B1334" s="669" t="str">
        <f t="shared" si="32"/>
        <v>Priemonės tikslinė grupė (pildoma, jei nesutampa su tinkamais pareiškėjais ir (arba) partneriais)</v>
      </c>
      <c r="C1334" s="675">
        <f>'10'!U26</f>
        <v>0</v>
      </c>
    </row>
    <row r="1335" spans="1:3" x14ac:dyDescent="0.25">
      <c r="A1335" s="2" t="s">
        <v>725</v>
      </c>
      <c r="B1335" s="509" t="str">
        <f t="shared" si="32"/>
        <v>Tinkamumo sąlygos pareiškėjams ir projektams</v>
      </c>
      <c r="C1335" s="675">
        <f>'10'!U27</f>
        <v>0</v>
      </c>
    </row>
    <row r="1336" spans="1:3" x14ac:dyDescent="0.25">
      <c r="A1336" s="2" t="s">
        <v>726</v>
      </c>
      <c r="B1336" s="671" t="str">
        <f t="shared" si="32"/>
        <v>Projektų atrankos principai</v>
      </c>
      <c r="C1336" s="675">
        <f>'10'!U28</f>
        <v>0</v>
      </c>
    </row>
    <row r="1337" spans="1:3" x14ac:dyDescent="0.25">
      <c r="A1337" s="2" t="s">
        <v>727</v>
      </c>
      <c r="B1337" s="509" t="str">
        <f t="shared" si="32"/>
        <v>Planuojamų kvietimų teikti paraiškas skaičius</v>
      </c>
      <c r="C1337" s="668">
        <f>'10'!U29</f>
        <v>0</v>
      </c>
    </row>
    <row r="1338" spans="1:3" x14ac:dyDescent="0.25">
      <c r="A1338" s="2" t="s">
        <v>728</v>
      </c>
      <c r="B1338" s="649" t="str">
        <f t="shared" si="32"/>
        <v>C dalis. Paramos dydžiai:</v>
      </c>
      <c r="C1338" s="674"/>
    </row>
    <row r="1339" spans="1:3" x14ac:dyDescent="0.25">
      <c r="A1339" s="2" t="s">
        <v>729</v>
      </c>
      <c r="B1339" s="509" t="str">
        <f t="shared" si="32"/>
        <v>Didžiausia paramos suma vietos projektui, Eur</v>
      </c>
      <c r="C1339" s="675">
        <f>'10'!U31</f>
        <v>0</v>
      </c>
    </row>
    <row r="1340" spans="1:3" x14ac:dyDescent="0.25">
      <c r="A1340" s="2" t="s">
        <v>730</v>
      </c>
      <c r="B1340" s="509" t="str">
        <f t="shared" si="32"/>
        <v xml:space="preserve">Paramos lyginamoji dalis, proc. </v>
      </c>
      <c r="C1340" s="675">
        <f>'10'!U32</f>
        <v>0</v>
      </c>
    </row>
    <row r="1341" spans="1:3" x14ac:dyDescent="0.25">
      <c r="A1341" s="2" t="s">
        <v>731</v>
      </c>
      <c r="B1341" s="509" t="str">
        <f t="shared" si="32"/>
        <v>Planuojama paramos suma priemonei, Eur</v>
      </c>
      <c r="C1341" s="676">
        <f>'10'!U33</f>
        <v>0</v>
      </c>
    </row>
    <row r="1342" spans="1:3" x14ac:dyDescent="0.25">
      <c r="A1342" s="2" t="s">
        <v>732</v>
      </c>
      <c r="B1342" s="509" t="str">
        <f t="shared" si="32"/>
        <v>Planuojama paremti projektų (rodiklis L700)</v>
      </c>
      <c r="C1342" s="677">
        <f>'10'!U34</f>
        <v>0</v>
      </c>
    </row>
    <row r="1343" spans="1:3" x14ac:dyDescent="0.25">
      <c r="A1343" s="2" t="s">
        <v>733</v>
      </c>
      <c r="B1343" s="509" t="str">
        <f t="shared" si="32"/>
        <v>Paaiškinimas, kaip nustatyta rodiklio L700 reikšmė</v>
      </c>
      <c r="C1343" s="675">
        <f>'10'!U35</f>
        <v>0</v>
      </c>
    </row>
    <row r="1344" spans="1:3" ht="30" x14ac:dyDescent="0.25">
      <c r="A1344" s="2" t="s">
        <v>734</v>
      </c>
      <c r="B1344" s="649" t="str">
        <f t="shared" si="32"/>
        <v>D dalis. Priemonės indėlis į ES ir nacionalinių horizontaliųjų principų įgyvendinimą:</v>
      </c>
      <c r="C1344" s="674"/>
    </row>
    <row r="1345" spans="1:3" x14ac:dyDescent="0.25">
      <c r="A1345" s="2" t="s">
        <v>735</v>
      </c>
      <c r="B1345" s="678" t="str">
        <f t="shared" si="32"/>
        <v>Subregioninės vietovės principas:</v>
      </c>
      <c r="C1345" s="674"/>
    </row>
    <row r="1346" spans="1:3" ht="30" x14ac:dyDescent="0.25">
      <c r="A1346" s="2" t="s">
        <v>736</v>
      </c>
      <c r="B1346" s="509" t="str">
        <f t="shared" si="32"/>
        <v>Ar siekiama, kad pagal priemonę finansuojami projektai apimtų visas VVG teritorijos seniūnijas?</v>
      </c>
      <c r="C1346" s="670" t="str">
        <f>'10'!U38</f>
        <v>Ne</v>
      </c>
    </row>
    <row r="1347" spans="1:3" x14ac:dyDescent="0.25">
      <c r="A1347" s="2" t="s">
        <v>737</v>
      </c>
      <c r="B1347" s="509" t="str">
        <f t="shared" si="32"/>
        <v>Pasirinkimo pagrindimas</v>
      </c>
      <c r="C1347" s="675">
        <f>'10'!U39</f>
        <v>0</v>
      </c>
    </row>
    <row r="1348" spans="1:3" x14ac:dyDescent="0.25">
      <c r="A1348" s="2" t="s">
        <v>738</v>
      </c>
      <c r="B1348" s="678" t="str">
        <f t="shared" si="32"/>
        <v>Partnerystės principas:</v>
      </c>
      <c r="C1348" s="674"/>
    </row>
    <row r="1349" spans="1:3" ht="30" x14ac:dyDescent="0.25">
      <c r="A1349" s="2" t="s">
        <v>739</v>
      </c>
      <c r="B1349" s="509" t="str">
        <f t="shared" si="32"/>
        <v>Ar siekiama, kad pagal priemonę finansuojami projektai būtų vykdomi su partneriais?</v>
      </c>
      <c r="C1349" s="670" t="str">
        <f>'10'!U41</f>
        <v>Ne</v>
      </c>
    </row>
    <row r="1350" spans="1:3" x14ac:dyDescent="0.25">
      <c r="A1350" s="2" t="s">
        <v>740</v>
      </c>
      <c r="B1350" s="509" t="str">
        <f t="shared" si="32"/>
        <v>Pasirinkimo pagrindimas</v>
      </c>
      <c r="C1350" s="675">
        <f>'10'!U42</f>
        <v>0</v>
      </c>
    </row>
    <row r="1351" spans="1:3" x14ac:dyDescent="0.25">
      <c r="A1351" s="2" t="s">
        <v>741</v>
      </c>
      <c r="B1351" s="678" t="str">
        <f t="shared" si="32"/>
        <v>Inovacijų principas:</v>
      </c>
      <c r="C1351" s="674"/>
    </row>
    <row r="1352" spans="1:3" ht="30" x14ac:dyDescent="0.25">
      <c r="A1352" s="2" t="s">
        <v>742</v>
      </c>
      <c r="B1352" s="509" t="str">
        <f t="shared" si="32"/>
        <v>Ar siekiama, kad pagal priemonę finansuojami projektai būtų skirti inovacijoms vietos lygiu diegti?</v>
      </c>
      <c r="C1352" s="670" t="str">
        <f>'10'!U44</f>
        <v>Ne</v>
      </c>
    </row>
    <row r="1353" spans="1:3" x14ac:dyDescent="0.25">
      <c r="A1353" s="2" t="s">
        <v>743</v>
      </c>
      <c r="B1353" s="509" t="str">
        <f t="shared" si="32"/>
        <v>Pasirinkimo pagrindimas</v>
      </c>
      <c r="C1353" s="675">
        <f>'10'!U45</f>
        <v>0</v>
      </c>
    </row>
    <row r="1354" spans="1:3" ht="30" x14ac:dyDescent="0.25">
      <c r="A1354" s="2" t="s">
        <v>744</v>
      </c>
      <c r="B1354" s="509" t="str">
        <f t="shared" si="32"/>
        <v>Planuojama paremti projektų, skirtų inovacijoms vietos lygiu diegti (rodiklis L710)</v>
      </c>
      <c r="C1354" s="677">
        <f>'10'!U46</f>
        <v>0</v>
      </c>
    </row>
    <row r="1355" spans="1:3" x14ac:dyDescent="0.25">
      <c r="A1355" s="2" t="s">
        <v>745</v>
      </c>
      <c r="B1355" s="678" t="str">
        <f t="shared" si="32"/>
        <v>Lyčių lygybė ir nediskriminavimas:</v>
      </c>
      <c r="C1355" s="674"/>
    </row>
    <row r="1356" spans="1:3" ht="30" x14ac:dyDescent="0.25">
      <c r="A1356" s="2" t="s">
        <v>746</v>
      </c>
      <c r="B1356" s="509" t="str">
        <f t="shared" si="32"/>
        <v>Ar pagal priemonę finansuojami projektai, skirti lyčių lygybei ir nediskriminavimui?</v>
      </c>
      <c r="C1356" s="670" t="str">
        <f>'10'!U48</f>
        <v>Ne</v>
      </c>
    </row>
    <row r="1357" spans="1:3" x14ac:dyDescent="0.25">
      <c r="A1357" s="2" t="s">
        <v>747</v>
      </c>
      <c r="B1357" s="509" t="str">
        <f t="shared" si="32"/>
        <v>Pasirinkimo pagrindimas (jei taip, kaip bus užtikrinta)</v>
      </c>
      <c r="C1357" s="675">
        <f>'10'!U49</f>
        <v>0</v>
      </c>
    </row>
    <row r="1358" spans="1:3" x14ac:dyDescent="0.25">
      <c r="A1358" s="2" t="s">
        <v>748</v>
      </c>
      <c r="B1358" s="678" t="str">
        <f t="shared" si="32"/>
        <v>Jaunimas:</v>
      </c>
      <c r="C1358" s="674"/>
    </row>
    <row r="1359" spans="1:3" ht="30" x14ac:dyDescent="0.25">
      <c r="A1359" s="2" t="s">
        <v>749</v>
      </c>
      <c r="B1359" s="509" t="str">
        <f t="shared" si="32"/>
        <v>Ar pagal priemonę finansuojami projektai, skirti jaunimui?</v>
      </c>
      <c r="C1359" s="670" t="str">
        <f>'10'!U51</f>
        <v>Ne</v>
      </c>
    </row>
    <row r="1360" spans="1:3" x14ac:dyDescent="0.25">
      <c r="A1360" s="2" t="s">
        <v>750</v>
      </c>
      <c r="B1360" s="509" t="str">
        <f t="shared" si="32"/>
        <v>Pasirinkimo pagrindimas (jei taip, kaip bus užtikrinta)</v>
      </c>
      <c r="C1360" s="675">
        <f>'10'!U52</f>
        <v>0</v>
      </c>
    </row>
    <row r="1361" spans="1:3" x14ac:dyDescent="0.25">
      <c r="A1361" s="2" t="s">
        <v>751</v>
      </c>
      <c r="B1361" s="673" t="str">
        <f t="shared" si="32"/>
        <v>E dalis. Priemonės rezultato rodikliai:</v>
      </c>
      <c r="C1361" s="674"/>
    </row>
    <row r="1362" spans="1:3" x14ac:dyDescent="0.25">
      <c r="A1362" s="2" t="s">
        <v>752</v>
      </c>
      <c r="B1362" s="678" t="str">
        <f t="shared" si="32"/>
        <v>SP rezultato rodiklių taikymas priemonei:</v>
      </c>
      <c r="C1362" s="674"/>
    </row>
    <row r="1363" spans="1:3" x14ac:dyDescent="0.25">
      <c r="A1363" s="2" t="s">
        <v>753</v>
      </c>
      <c r="B1363" s="679" t="str">
        <f t="shared" si="32"/>
        <v>R.3</v>
      </c>
      <c r="C1363" s="685" t="str">
        <f>'10'!U55</f>
        <v>Ne</v>
      </c>
    </row>
    <row r="1364" spans="1:3" x14ac:dyDescent="0.25">
      <c r="A1364" s="2" t="s">
        <v>754</v>
      </c>
      <c r="B1364" s="679" t="str">
        <f t="shared" si="32"/>
        <v>R.37</v>
      </c>
      <c r="C1364" s="685" t="str">
        <f>'10'!U56</f>
        <v>Ne</v>
      </c>
    </row>
    <row r="1365" spans="1:3" x14ac:dyDescent="0.25">
      <c r="A1365" s="2" t="s">
        <v>755</v>
      </c>
      <c r="B1365" s="679" t="str">
        <f t="shared" si="32"/>
        <v>R.39</v>
      </c>
      <c r="C1365" s="685" t="str">
        <f>'10'!U57</f>
        <v>Ne</v>
      </c>
    </row>
    <row r="1366" spans="1:3" x14ac:dyDescent="0.25">
      <c r="A1366" s="2" t="s">
        <v>756</v>
      </c>
      <c r="B1366" s="679" t="str">
        <f t="shared" si="32"/>
        <v>R.41</v>
      </c>
      <c r="C1366" s="685" t="str">
        <f>'10'!U58</f>
        <v>Ne</v>
      </c>
    </row>
    <row r="1367" spans="1:3" x14ac:dyDescent="0.25">
      <c r="A1367" s="2" t="s">
        <v>757</v>
      </c>
      <c r="B1367" s="679" t="str">
        <f t="shared" si="32"/>
        <v>R.42</v>
      </c>
      <c r="C1367" s="685" t="str">
        <f>'10'!U59</f>
        <v>Ne</v>
      </c>
    </row>
    <row r="1368" spans="1:3" x14ac:dyDescent="0.25">
      <c r="A1368" s="2" t="s">
        <v>758</v>
      </c>
      <c r="B1368" s="678" t="str">
        <f t="shared" si="32"/>
        <v>VPS rodiklių taikymas priemonei:</v>
      </c>
      <c r="C1368" s="686"/>
    </row>
    <row r="1369" spans="1:3" x14ac:dyDescent="0.25">
      <c r="A1369" s="2" t="s">
        <v>759</v>
      </c>
      <c r="B1369" s="679" t="str">
        <f t="shared" si="32"/>
        <v>ALYT-P.1</v>
      </c>
      <c r="C1369" s="685" t="str">
        <f>'10'!U61</f>
        <v>Ne</v>
      </c>
    </row>
    <row r="1370" spans="1:3" x14ac:dyDescent="0.25">
      <c r="A1370" s="2" t="s">
        <v>760</v>
      </c>
      <c r="B1370" s="679" t="str">
        <f t="shared" si="32"/>
        <v>ALYT-P.2</v>
      </c>
      <c r="C1370" s="685" t="str">
        <f>'10'!U62</f>
        <v>Ne</v>
      </c>
    </row>
    <row r="1371" spans="1:3" x14ac:dyDescent="0.25">
      <c r="A1371" s="2" t="s">
        <v>761</v>
      </c>
      <c r="B1371" s="679" t="str">
        <f t="shared" si="32"/>
        <v>ALYT-P.3</v>
      </c>
      <c r="C1371" s="685" t="str">
        <f>'10'!U63</f>
        <v>Ne</v>
      </c>
    </row>
    <row r="1372" spans="1:3" x14ac:dyDescent="0.25">
      <c r="A1372" s="2" t="s">
        <v>762</v>
      </c>
      <c r="B1372" s="679" t="str">
        <f t="shared" si="32"/>
        <v>ALYT-P.4</v>
      </c>
      <c r="C1372" s="685" t="str">
        <f>'10'!U64</f>
        <v>Ne</v>
      </c>
    </row>
    <row r="1373" spans="1:3" x14ac:dyDescent="0.25">
      <c r="A1373" s="2" t="s">
        <v>763</v>
      </c>
      <c r="B1373" s="679" t="str">
        <f t="shared" si="32"/>
        <v>ALYT-P.5</v>
      </c>
      <c r="C1373" s="685" t="str">
        <f>'10'!U65</f>
        <v>Ne</v>
      </c>
    </row>
    <row r="1374" spans="1:3" x14ac:dyDescent="0.25">
      <c r="A1374" s="2" t="s">
        <v>764</v>
      </c>
      <c r="B1374" s="679" t="str">
        <f t="shared" si="32"/>
        <v>ALYT-P.6</v>
      </c>
      <c r="C1374" s="685" t="str">
        <f>'10'!U66</f>
        <v>Ne</v>
      </c>
    </row>
    <row r="1375" spans="1:3" x14ac:dyDescent="0.25">
      <c r="A1375" s="2" t="s">
        <v>765</v>
      </c>
      <c r="B1375" s="679" t="str">
        <f t="shared" si="32"/>
        <v>ALYT-P.7</v>
      </c>
      <c r="C1375" s="685" t="str">
        <f>'10'!U67</f>
        <v>Ne</v>
      </c>
    </row>
    <row r="1376" spans="1:3" x14ac:dyDescent="0.25">
      <c r="A1376" s="2" t="s">
        <v>766</v>
      </c>
      <c r="B1376" s="679" t="str">
        <f t="shared" si="32"/>
        <v>ALYT-P.8</v>
      </c>
      <c r="C1376" s="685" t="str">
        <f>'10'!U68</f>
        <v>Ne</v>
      </c>
    </row>
    <row r="1377" spans="1:3" x14ac:dyDescent="0.25">
      <c r="A1377" s="2" t="s">
        <v>767</v>
      </c>
      <c r="B1377" s="679" t="str">
        <f t="shared" si="32"/>
        <v>ALYT-P.9</v>
      </c>
      <c r="C1377" s="685" t="str">
        <f>'10'!U69</f>
        <v>Ne</v>
      </c>
    </row>
    <row r="1378" spans="1:3" x14ac:dyDescent="0.25">
      <c r="A1378" s="2" t="s">
        <v>768</v>
      </c>
      <c r="B1378" s="681" t="str">
        <f t="shared" si="32"/>
        <v>ALYT-P.10</v>
      </c>
      <c r="C1378" s="687" t="str">
        <f>'10'!U70</f>
        <v>Ne</v>
      </c>
    </row>
    <row r="1379" spans="1:3" x14ac:dyDescent="0.25">
      <c r="A1379" s="2" t="s">
        <v>769</v>
      </c>
      <c r="B1379" s="673" t="str">
        <f t="shared" si="32"/>
        <v>F dalis. Pagal priemonę remiamų projektų pobūdis:</v>
      </c>
      <c r="C1379" s="674"/>
    </row>
    <row r="1380" spans="1:3" x14ac:dyDescent="0.25">
      <c r="A1380" s="2" t="s">
        <v>770</v>
      </c>
      <c r="B1380" s="669" t="str">
        <f t="shared" ref="B1380:B1389" si="33">B1303</f>
        <v>Remiami pelno projektai</v>
      </c>
      <c r="C1380" s="670" t="str">
        <f>'10'!U72</f>
        <v>Ne</v>
      </c>
    </row>
    <row r="1381" spans="1:3" ht="60" x14ac:dyDescent="0.25">
      <c r="A1381" s="2" t="s">
        <v>771</v>
      </c>
      <c r="B1381" s="671" t="str">
        <f t="shared" si="33"/>
        <v>Remiami projektai, susiję su žinių perdavimu, įskaitant konsultacijas, mokymą ir keitimąsi žiniomis apie tvarią, ekonominę, socialinę, aplinką ir klimatą tausojančią veiklą (aktualu rodikliui L801)</v>
      </c>
      <c r="C1381" s="670" t="str">
        <f>'10'!U73</f>
        <v>Ne</v>
      </c>
    </row>
    <row r="1382" spans="1:3" ht="75" x14ac:dyDescent="0.25">
      <c r="A1382" s="2" t="s">
        <v>772</v>
      </c>
      <c r="B1382" s="671" t="str">
        <f t="shared" si="33"/>
        <v>Remiami projektai, susiję su gamintojų organizacijomis, vietinėmis rinkomis, trumpomis tiekimo grandinėmis ir kokybės schemomis, įskaitant paramą investicijoms, rinkodaros veiklą ir kt. (aktualu rodikliui L802)</v>
      </c>
      <c r="C1382" s="670" t="str">
        <f>'10'!U74</f>
        <v>Ne</v>
      </c>
    </row>
    <row r="1383" spans="1:3" ht="45" x14ac:dyDescent="0.25">
      <c r="A1383" s="2" t="s">
        <v>773</v>
      </c>
      <c r="B1383" s="671" t="str">
        <f t="shared" si="33"/>
        <v>Remiami projektai, susiję su atsinaujinančios energijos gamybos pajėgumais, įskaitant biologinę (aktualu rodikliui L803)</v>
      </c>
      <c r="C1383" s="670" t="str">
        <f>'10'!U75</f>
        <v>Ne</v>
      </c>
    </row>
    <row r="1384" spans="1:3" ht="60" x14ac:dyDescent="0.25">
      <c r="A1384" s="2" t="s">
        <v>774</v>
      </c>
      <c r="B1384" s="671" t="str">
        <f t="shared" si="33"/>
        <v>Remiami projektai, prisidedantys prie aplinkos tvarumo, klimato kaitos švelninimo bei prisitaikymo prie jos tikslų įgyvendinimo kaimo vietovėse (aktualu rodikliui L804)</v>
      </c>
      <c r="C1384" s="670" t="str">
        <f>'10'!U76</f>
        <v>Ne</v>
      </c>
    </row>
    <row r="1385" spans="1:3" ht="30" x14ac:dyDescent="0.25">
      <c r="A1385" s="2" t="s">
        <v>775</v>
      </c>
      <c r="B1385" s="671" t="str">
        <f t="shared" si="33"/>
        <v>Remiami projektai, kurie kuria darbo vietas (aktualu rodikliui L805)</v>
      </c>
      <c r="C1385" s="670" t="str">
        <f>'10'!U77</f>
        <v>Ne</v>
      </c>
    </row>
    <row r="1386" spans="1:3" ht="30" x14ac:dyDescent="0.25">
      <c r="A1386" s="2" t="s">
        <v>776</v>
      </c>
      <c r="B1386" s="671" t="str">
        <f t="shared" si="33"/>
        <v>Remiami kaimo verslų, įskaitant bioekonomiką, projektai (aktualu rodikliui L 806)</v>
      </c>
      <c r="C1386" s="670" t="str">
        <f>'10'!U78</f>
        <v>Ne</v>
      </c>
    </row>
    <row r="1387" spans="1:3" ht="30" x14ac:dyDescent="0.25">
      <c r="A1387" s="2" t="s">
        <v>777</v>
      </c>
      <c r="B1387" s="671" t="str">
        <f t="shared" si="33"/>
        <v>Remiami projektai, susiję su sumanių kaimų strategijomis (aktualu rodikliui L807)</v>
      </c>
      <c r="C1387" s="670" t="str">
        <f>'10'!U79</f>
        <v>Ne</v>
      </c>
    </row>
    <row r="1388" spans="1:3" ht="30" x14ac:dyDescent="0.25">
      <c r="A1388" s="2" t="s">
        <v>778</v>
      </c>
      <c r="B1388" s="671" t="str">
        <f t="shared" si="33"/>
        <v>Remiami projektai, gerinantys paslaugų prieinamumą ir infrastruktūrą (aktualu rodikliui L808)</v>
      </c>
      <c r="C1388" s="670" t="str">
        <f>'10'!U80</f>
        <v>Ne</v>
      </c>
    </row>
    <row r="1389" spans="1:3" ht="30" x14ac:dyDescent="0.25">
      <c r="A1389" s="2" t="s">
        <v>779</v>
      </c>
      <c r="B1389" s="671" t="str">
        <f t="shared" si="33"/>
        <v>Remiami socialinės įtraukties projektai (aktualu rodikliui L809)</v>
      </c>
      <c r="C1389" s="670" t="str">
        <f>'10'!U81</f>
        <v>Ne</v>
      </c>
    </row>
    <row r="1390" spans="1:3" x14ac:dyDescent="0.25">
      <c r="A1390" s="2"/>
      <c r="B1390" s="647"/>
      <c r="C1390" s="683"/>
    </row>
    <row r="1391" spans="1:3" x14ac:dyDescent="0.25">
      <c r="A1391" s="1"/>
      <c r="B1391" s="362"/>
      <c r="C1391" s="684" t="str">
        <f>'10'!V6</f>
        <v>19 priemonė</v>
      </c>
    </row>
    <row r="1392" spans="1:3" x14ac:dyDescent="0.25">
      <c r="A1392" s="2" t="s">
        <v>188</v>
      </c>
      <c r="B1392" s="509" t="str">
        <f>B1315</f>
        <v>Priemonės pavadinimas</v>
      </c>
      <c r="C1392" s="668">
        <f>'10'!V7</f>
        <v>0</v>
      </c>
    </row>
    <row r="1393" spans="1:3" x14ac:dyDescent="0.25">
      <c r="A1393" s="2" t="s">
        <v>189</v>
      </c>
      <c r="B1393" s="669" t="str">
        <f t="shared" ref="B1393:B1456" si="34">B1316</f>
        <v>Priemonės rūšis</v>
      </c>
      <c r="C1393" s="668">
        <f>'10'!V8</f>
        <v>0</v>
      </c>
    </row>
    <row r="1394" spans="1:3" ht="30" x14ac:dyDescent="0.25">
      <c r="A1394" s="2" t="s">
        <v>190</v>
      </c>
      <c r="B1394" s="669" t="str">
        <f t="shared" si="34"/>
        <v>VVG teritorijos poreikių, kuriuos tenkina priemonė, skaičius</v>
      </c>
      <c r="C1394" s="668">
        <f>'10'!V9</f>
        <v>0</v>
      </c>
    </row>
    <row r="1395" spans="1:3" x14ac:dyDescent="0.25">
      <c r="A1395" s="2" t="s">
        <v>191</v>
      </c>
      <c r="B1395" s="669" t="str">
        <f t="shared" si="34"/>
        <v>BŽŪP tikslų, kuriuos įgyvendina priemonė, skaičius</v>
      </c>
      <c r="C1395" s="668">
        <f>'10'!V10</f>
        <v>0</v>
      </c>
    </row>
    <row r="1396" spans="1:3" x14ac:dyDescent="0.25">
      <c r="A1396" s="2" t="s">
        <v>192</v>
      </c>
      <c r="B1396" s="669" t="str">
        <f t="shared" si="34"/>
        <v>Pagrindinis BŽŪP tikslas, kurį įgyvendina VPS priemonė</v>
      </c>
      <c r="C1396" s="670" t="str">
        <f>'10'!V11</f>
        <v>Pasirinkite</v>
      </c>
    </row>
    <row r="1397" spans="1:3" ht="30" x14ac:dyDescent="0.25">
      <c r="A1397" s="2" t="s">
        <v>193</v>
      </c>
      <c r="B1397" s="671" t="str">
        <f t="shared" si="34"/>
        <v>Ar priemonė prisideda prie 4 konkretaus BŽŪP tikslo? (tikslas nurodytas 5 lape)</v>
      </c>
      <c r="C1397" s="670" t="str">
        <f>'10'!V12</f>
        <v>Ne</v>
      </c>
    </row>
    <row r="1398" spans="1:3" ht="30" x14ac:dyDescent="0.25">
      <c r="A1398" s="2" t="s">
        <v>194</v>
      </c>
      <c r="B1398" s="671" t="str">
        <f t="shared" si="34"/>
        <v>Ar priemonė prisideda prie 5 konkretaus BŽŪP tikslo? (tikslas nurodytas 5 lape)</v>
      </c>
      <c r="C1398" s="670" t="str">
        <f>'10'!V13</f>
        <v>Ne</v>
      </c>
    </row>
    <row r="1399" spans="1:3" ht="30" x14ac:dyDescent="0.25">
      <c r="A1399" s="2" t="s">
        <v>195</v>
      </c>
      <c r="B1399" s="671" t="str">
        <f t="shared" si="34"/>
        <v>Ar priemonė prisideda prie 6 konkretaus BŽŪP tikslo? (tikslas nurodytas 5 lape)</v>
      </c>
      <c r="C1399" s="670" t="str">
        <f>'10'!V14</f>
        <v>Ne</v>
      </c>
    </row>
    <row r="1400" spans="1:3" ht="30" x14ac:dyDescent="0.25">
      <c r="A1400" s="2" t="s">
        <v>196</v>
      </c>
      <c r="B1400" s="671" t="str">
        <f t="shared" si="34"/>
        <v>Ar priemonė prisideda prie 9 konkretaus BŽŪP tikslo? (tikslas nurodytas 5 lape)</v>
      </c>
      <c r="C1400" s="670" t="str">
        <f>'10'!V15</f>
        <v>Ne</v>
      </c>
    </row>
    <row r="1401" spans="1:3" x14ac:dyDescent="0.25">
      <c r="A1401" s="2" t="s">
        <v>94</v>
      </c>
      <c r="B1401" s="673" t="str">
        <f t="shared" si="34"/>
        <v>A dalis. Priemonės intervencijos logika:</v>
      </c>
      <c r="C1401" s="674"/>
    </row>
    <row r="1402" spans="1:3" ht="45" x14ac:dyDescent="0.25">
      <c r="A1402" s="2" t="s">
        <v>197</v>
      </c>
      <c r="B1402" s="671" t="str">
        <f t="shared" si="34"/>
        <v>Priemonės tikslas, ryšys su pagrindiniu BŽŪP tikslu ir VVG teritorijos poreikiais (problemomis ir (arba) potencialu), ryšys su VPS tema (jei taikoma)</v>
      </c>
      <c r="C1402" s="675">
        <f>'10'!V17</f>
        <v>0</v>
      </c>
    </row>
    <row r="1403" spans="1:3" x14ac:dyDescent="0.25">
      <c r="A1403" s="2" t="s">
        <v>198</v>
      </c>
      <c r="B1403" s="669" t="str">
        <f t="shared" si="34"/>
        <v>Pokytis, kurio siekiama VPS priemone</v>
      </c>
      <c r="C1403" s="675">
        <f>'10'!V18</f>
        <v>0</v>
      </c>
    </row>
    <row r="1404" spans="1:3" ht="30" x14ac:dyDescent="0.25">
      <c r="A1404" s="2" t="s">
        <v>199</v>
      </c>
      <c r="B1404" s="509" t="str">
        <f t="shared" si="34"/>
        <v>Kaip priemonė prisidės prie horizontalaus tikslo d įgyvendinimo? (pildoma, jei taikoma)</v>
      </c>
      <c r="C1404" s="675">
        <f>'10'!V19</f>
        <v>0</v>
      </c>
    </row>
    <row r="1405" spans="1:3" ht="30" x14ac:dyDescent="0.25">
      <c r="A1405" s="2" t="s">
        <v>200</v>
      </c>
      <c r="B1405" s="509" t="str">
        <f t="shared" si="34"/>
        <v>Kaip priemonė prisidės prie horizontalaus tikslo e įgyvendinimo? (pildoma, jei taikoma)</v>
      </c>
      <c r="C1405" s="675">
        <f>'10'!V20</f>
        <v>0</v>
      </c>
    </row>
    <row r="1406" spans="1:3" ht="30" x14ac:dyDescent="0.25">
      <c r="A1406" s="2" t="s">
        <v>201</v>
      </c>
      <c r="B1406" s="509" t="str">
        <f t="shared" si="34"/>
        <v>Kaip priemonė prisidės prie horizontalaus tikslo f įgyvendinimo? (pildoma, jei taikoma)</v>
      </c>
      <c r="C1406" s="675">
        <f>'10'!V21</f>
        <v>0</v>
      </c>
    </row>
    <row r="1407" spans="1:3" ht="30" x14ac:dyDescent="0.25">
      <c r="A1407" s="2" t="s">
        <v>202</v>
      </c>
      <c r="B1407" s="509" t="str">
        <f t="shared" si="34"/>
        <v>Kaip priemonė prisidės prie horizontalaus tikslo i įgyvendinimo? (pildoma, jei taikoma)</v>
      </c>
      <c r="C1407" s="675">
        <f>'10'!V22</f>
        <v>0</v>
      </c>
    </row>
    <row r="1408" spans="1:3" ht="30" x14ac:dyDescent="0.25">
      <c r="A1408" s="2" t="s">
        <v>203</v>
      </c>
      <c r="B1408" s="673" t="str">
        <f t="shared" si="34"/>
        <v>B dalis. Pareiškėjų ir projektų tinkamumo sąlygos, projektų atrankos principai:</v>
      </c>
      <c r="C1408" s="674"/>
    </row>
    <row r="1409" spans="1:3" x14ac:dyDescent="0.25">
      <c r="A1409" s="2" t="s">
        <v>204</v>
      </c>
      <c r="B1409" s="509" t="str">
        <f t="shared" si="34"/>
        <v>Pagal priemonę remiamos veiklos</v>
      </c>
      <c r="C1409" s="675">
        <f>'10'!V24</f>
        <v>0</v>
      </c>
    </row>
    <row r="1410" spans="1:3" ht="30" x14ac:dyDescent="0.25">
      <c r="A1410" s="2" t="s">
        <v>205</v>
      </c>
      <c r="B1410" s="669" t="str">
        <f t="shared" si="34"/>
        <v>Tinkami pareiškėjai ir partneriai (jei taikomas reikalavimas projektus įgyvendinti su partneriais)</v>
      </c>
      <c r="C1410" s="675">
        <f>'10'!V25</f>
        <v>0</v>
      </c>
    </row>
    <row r="1411" spans="1:3" ht="30" x14ac:dyDescent="0.25">
      <c r="A1411" s="2" t="s">
        <v>206</v>
      </c>
      <c r="B1411" s="669" t="str">
        <f t="shared" si="34"/>
        <v>Priemonės tikslinė grupė (pildoma, jei nesutampa su tinkamais pareiškėjais ir (arba) partneriais)</v>
      </c>
      <c r="C1411" s="675">
        <f>'10'!V26</f>
        <v>0</v>
      </c>
    </row>
    <row r="1412" spans="1:3" x14ac:dyDescent="0.25">
      <c r="A1412" s="2" t="s">
        <v>725</v>
      </c>
      <c r="B1412" s="509" t="str">
        <f t="shared" si="34"/>
        <v>Tinkamumo sąlygos pareiškėjams ir projektams</v>
      </c>
      <c r="C1412" s="675">
        <f>'10'!V27</f>
        <v>0</v>
      </c>
    </row>
    <row r="1413" spans="1:3" x14ac:dyDescent="0.25">
      <c r="A1413" s="2" t="s">
        <v>726</v>
      </c>
      <c r="B1413" s="671" t="str">
        <f t="shared" si="34"/>
        <v>Projektų atrankos principai</v>
      </c>
      <c r="C1413" s="675">
        <f>'10'!V28</f>
        <v>0</v>
      </c>
    </row>
    <row r="1414" spans="1:3" x14ac:dyDescent="0.25">
      <c r="A1414" s="2" t="s">
        <v>727</v>
      </c>
      <c r="B1414" s="509" t="str">
        <f t="shared" si="34"/>
        <v>Planuojamų kvietimų teikti paraiškas skaičius</v>
      </c>
      <c r="C1414" s="668">
        <f>'10'!V29</f>
        <v>0</v>
      </c>
    </row>
    <row r="1415" spans="1:3" x14ac:dyDescent="0.25">
      <c r="A1415" s="2" t="s">
        <v>728</v>
      </c>
      <c r="B1415" s="649" t="str">
        <f t="shared" si="34"/>
        <v>C dalis. Paramos dydžiai:</v>
      </c>
      <c r="C1415" s="674"/>
    </row>
    <row r="1416" spans="1:3" x14ac:dyDescent="0.25">
      <c r="A1416" s="2" t="s">
        <v>729</v>
      </c>
      <c r="B1416" s="509" t="str">
        <f t="shared" si="34"/>
        <v>Didžiausia paramos suma vietos projektui, Eur</v>
      </c>
      <c r="C1416" s="675">
        <f>'10'!V31</f>
        <v>0</v>
      </c>
    </row>
    <row r="1417" spans="1:3" x14ac:dyDescent="0.25">
      <c r="A1417" s="2" t="s">
        <v>730</v>
      </c>
      <c r="B1417" s="509" t="str">
        <f t="shared" si="34"/>
        <v xml:space="preserve">Paramos lyginamoji dalis, proc. </v>
      </c>
      <c r="C1417" s="675">
        <f>'10'!V32</f>
        <v>0</v>
      </c>
    </row>
    <row r="1418" spans="1:3" x14ac:dyDescent="0.25">
      <c r="A1418" s="2" t="s">
        <v>731</v>
      </c>
      <c r="B1418" s="509" t="str">
        <f t="shared" si="34"/>
        <v>Planuojama paramos suma priemonei, Eur</v>
      </c>
      <c r="C1418" s="676">
        <f>'10'!V33</f>
        <v>0</v>
      </c>
    </row>
    <row r="1419" spans="1:3" x14ac:dyDescent="0.25">
      <c r="A1419" s="2" t="s">
        <v>732</v>
      </c>
      <c r="B1419" s="509" t="str">
        <f t="shared" si="34"/>
        <v>Planuojama paremti projektų (rodiklis L700)</v>
      </c>
      <c r="C1419" s="677">
        <f>'10'!V34</f>
        <v>0</v>
      </c>
    </row>
    <row r="1420" spans="1:3" x14ac:dyDescent="0.25">
      <c r="A1420" s="2" t="s">
        <v>733</v>
      </c>
      <c r="B1420" s="509" t="str">
        <f t="shared" si="34"/>
        <v>Paaiškinimas, kaip nustatyta rodiklio L700 reikšmė</v>
      </c>
      <c r="C1420" s="675">
        <f>'10'!V35</f>
        <v>0</v>
      </c>
    </row>
    <row r="1421" spans="1:3" ht="30" x14ac:dyDescent="0.25">
      <c r="A1421" s="2" t="s">
        <v>734</v>
      </c>
      <c r="B1421" s="649" t="str">
        <f t="shared" si="34"/>
        <v>D dalis. Priemonės indėlis į ES ir nacionalinių horizontaliųjų principų įgyvendinimą:</v>
      </c>
      <c r="C1421" s="674"/>
    </row>
    <row r="1422" spans="1:3" x14ac:dyDescent="0.25">
      <c r="A1422" s="2" t="s">
        <v>735</v>
      </c>
      <c r="B1422" s="678" t="str">
        <f t="shared" si="34"/>
        <v>Subregioninės vietovės principas:</v>
      </c>
      <c r="C1422" s="674"/>
    </row>
    <row r="1423" spans="1:3" ht="30" x14ac:dyDescent="0.25">
      <c r="A1423" s="2" t="s">
        <v>736</v>
      </c>
      <c r="B1423" s="509" t="str">
        <f t="shared" si="34"/>
        <v>Ar siekiama, kad pagal priemonę finansuojami projektai apimtų visas VVG teritorijos seniūnijas?</v>
      </c>
      <c r="C1423" s="670" t="str">
        <f>'10'!V38</f>
        <v>Ne</v>
      </c>
    </row>
    <row r="1424" spans="1:3" x14ac:dyDescent="0.25">
      <c r="A1424" s="2" t="s">
        <v>737</v>
      </c>
      <c r="B1424" s="509" t="str">
        <f t="shared" si="34"/>
        <v>Pasirinkimo pagrindimas</v>
      </c>
      <c r="C1424" s="675">
        <f>'10'!V39</f>
        <v>0</v>
      </c>
    </row>
    <row r="1425" spans="1:3" x14ac:dyDescent="0.25">
      <c r="A1425" s="2" t="s">
        <v>738</v>
      </c>
      <c r="B1425" s="678" t="str">
        <f t="shared" si="34"/>
        <v>Partnerystės principas:</v>
      </c>
      <c r="C1425" s="674"/>
    </row>
    <row r="1426" spans="1:3" ht="30" x14ac:dyDescent="0.25">
      <c r="A1426" s="2" t="s">
        <v>739</v>
      </c>
      <c r="B1426" s="509" t="str">
        <f t="shared" si="34"/>
        <v>Ar siekiama, kad pagal priemonę finansuojami projektai būtų vykdomi su partneriais?</v>
      </c>
      <c r="C1426" s="670" t="str">
        <f>'10'!V41</f>
        <v>Ne</v>
      </c>
    </row>
    <row r="1427" spans="1:3" x14ac:dyDescent="0.25">
      <c r="A1427" s="2" t="s">
        <v>740</v>
      </c>
      <c r="B1427" s="509" t="str">
        <f t="shared" si="34"/>
        <v>Pasirinkimo pagrindimas</v>
      </c>
      <c r="C1427" s="675">
        <f>'10'!V42</f>
        <v>0</v>
      </c>
    </row>
    <row r="1428" spans="1:3" x14ac:dyDescent="0.25">
      <c r="A1428" s="2" t="s">
        <v>741</v>
      </c>
      <c r="B1428" s="678" t="str">
        <f t="shared" si="34"/>
        <v>Inovacijų principas:</v>
      </c>
      <c r="C1428" s="674"/>
    </row>
    <row r="1429" spans="1:3" ht="30" x14ac:dyDescent="0.25">
      <c r="A1429" s="2" t="s">
        <v>742</v>
      </c>
      <c r="B1429" s="509" t="str">
        <f t="shared" si="34"/>
        <v>Ar siekiama, kad pagal priemonę finansuojami projektai būtų skirti inovacijoms vietos lygiu diegti?</v>
      </c>
      <c r="C1429" s="670" t="str">
        <f>'10'!V44</f>
        <v>Ne</v>
      </c>
    </row>
    <row r="1430" spans="1:3" x14ac:dyDescent="0.25">
      <c r="A1430" s="2" t="s">
        <v>743</v>
      </c>
      <c r="B1430" s="509" t="str">
        <f t="shared" si="34"/>
        <v>Pasirinkimo pagrindimas</v>
      </c>
      <c r="C1430" s="675">
        <f>'10'!V45</f>
        <v>0</v>
      </c>
    </row>
    <row r="1431" spans="1:3" ht="30" x14ac:dyDescent="0.25">
      <c r="A1431" s="2" t="s">
        <v>744</v>
      </c>
      <c r="B1431" s="509" t="str">
        <f t="shared" si="34"/>
        <v>Planuojama paremti projektų, skirtų inovacijoms vietos lygiu diegti (rodiklis L710)</v>
      </c>
      <c r="C1431" s="677">
        <f>'10'!V46</f>
        <v>0</v>
      </c>
    </row>
    <row r="1432" spans="1:3" x14ac:dyDescent="0.25">
      <c r="A1432" s="2" t="s">
        <v>745</v>
      </c>
      <c r="B1432" s="678" t="str">
        <f t="shared" si="34"/>
        <v>Lyčių lygybė ir nediskriminavimas:</v>
      </c>
      <c r="C1432" s="674"/>
    </row>
    <row r="1433" spans="1:3" ht="30" x14ac:dyDescent="0.25">
      <c r="A1433" s="2" t="s">
        <v>746</v>
      </c>
      <c r="B1433" s="509" t="str">
        <f t="shared" si="34"/>
        <v>Ar pagal priemonę finansuojami projektai, skirti lyčių lygybei ir nediskriminavimui?</v>
      </c>
      <c r="C1433" s="670" t="str">
        <f>'10'!V48</f>
        <v>Ne</v>
      </c>
    </row>
    <row r="1434" spans="1:3" x14ac:dyDescent="0.25">
      <c r="A1434" s="2" t="s">
        <v>747</v>
      </c>
      <c r="B1434" s="509" t="str">
        <f t="shared" si="34"/>
        <v>Pasirinkimo pagrindimas (jei taip, kaip bus užtikrinta)</v>
      </c>
      <c r="C1434" s="675">
        <f>'10'!V49</f>
        <v>0</v>
      </c>
    </row>
    <row r="1435" spans="1:3" x14ac:dyDescent="0.25">
      <c r="A1435" s="2" t="s">
        <v>748</v>
      </c>
      <c r="B1435" s="678" t="str">
        <f t="shared" si="34"/>
        <v>Jaunimas:</v>
      </c>
      <c r="C1435" s="674"/>
    </row>
    <row r="1436" spans="1:3" ht="30" x14ac:dyDescent="0.25">
      <c r="A1436" s="2" t="s">
        <v>749</v>
      </c>
      <c r="B1436" s="509" t="str">
        <f t="shared" si="34"/>
        <v>Ar pagal priemonę finansuojami projektai, skirti jaunimui?</v>
      </c>
      <c r="C1436" s="670" t="str">
        <f>'10'!V51</f>
        <v>Ne</v>
      </c>
    </row>
    <row r="1437" spans="1:3" x14ac:dyDescent="0.25">
      <c r="A1437" s="2" t="s">
        <v>750</v>
      </c>
      <c r="B1437" s="509" t="str">
        <f t="shared" si="34"/>
        <v>Pasirinkimo pagrindimas (jei taip, kaip bus užtikrinta)</v>
      </c>
      <c r="C1437" s="675">
        <f>'10'!V52</f>
        <v>0</v>
      </c>
    </row>
    <row r="1438" spans="1:3" x14ac:dyDescent="0.25">
      <c r="A1438" s="2" t="s">
        <v>751</v>
      </c>
      <c r="B1438" s="673" t="str">
        <f t="shared" si="34"/>
        <v>E dalis. Priemonės rezultato rodikliai:</v>
      </c>
      <c r="C1438" s="674"/>
    </row>
    <row r="1439" spans="1:3" x14ac:dyDescent="0.25">
      <c r="A1439" s="2" t="s">
        <v>752</v>
      </c>
      <c r="B1439" s="678" t="str">
        <f t="shared" si="34"/>
        <v>SP rezultato rodiklių taikymas priemonei:</v>
      </c>
      <c r="C1439" s="674"/>
    </row>
    <row r="1440" spans="1:3" x14ac:dyDescent="0.25">
      <c r="A1440" s="2" t="s">
        <v>753</v>
      </c>
      <c r="B1440" s="679" t="str">
        <f t="shared" si="34"/>
        <v>R.3</v>
      </c>
      <c r="C1440" s="685" t="str">
        <f>'10'!V55</f>
        <v>Ne</v>
      </c>
    </row>
    <row r="1441" spans="1:3" x14ac:dyDescent="0.25">
      <c r="A1441" s="2" t="s">
        <v>754</v>
      </c>
      <c r="B1441" s="679" t="str">
        <f t="shared" si="34"/>
        <v>R.37</v>
      </c>
      <c r="C1441" s="685" t="str">
        <f>'10'!V56</f>
        <v>Ne</v>
      </c>
    </row>
    <row r="1442" spans="1:3" x14ac:dyDescent="0.25">
      <c r="A1442" s="2" t="s">
        <v>755</v>
      </c>
      <c r="B1442" s="679" t="str">
        <f t="shared" si="34"/>
        <v>R.39</v>
      </c>
      <c r="C1442" s="685" t="str">
        <f>'10'!V57</f>
        <v>Ne</v>
      </c>
    </row>
    <row r="1443" spans="1:3" x14ac:dyDescent="0.25">
      <c r="A1443" s="2" t="s">
        <v>756</v>
      </c>
      <c r="B1443" s="679" t="str">
        <f t="shared" si="34"/>
        <v>R.41</v>
      </c>
      <c r="C1443" s="685" t="str">
        <f>'10'!V58</f>
        <v>Ne</v>
      </c>
    </row>
    <row r="1444" spans="1:3" x14ac:dyDescent="0.25">
      <c r="A1444" s="2" t="s">
        <v>757</v>
      </c>
      <c r="B1444" s="679" t="str">
        <f t="shared" si="34"/>
        <v>R.42</v>
      </c>
      <c r="C1444" s="685" t="str">
        <f>'10'!V59</f>
        <v>Ne</v>
      </c>
    </row>
    <row r="1445" spans="1:3" x14ac:dyDescent="0.25">
      <c r="A1445" s="2" t="s">
        <v>758</v>
      </c>
      <c r="B1445" s="678" t="str">
        <f t="shared" si="34"/>
        <v>VPS rodiklių taikymas priemonei:</v>
      </c>
      <c r="C1445" s="686"/>
    </row>
    <row r="1446" spans="1:3" x14ac:dyDescent="0.25">
      <c r="A1446" s="2" t="s">
        <v>759</v>
      </c>
      <c r="B1446" s="679" t="str">
        <f t="shared" si="34"/>
        <v>ALYT-P.1</v>
      </c>
      <c r="C1446" s="685" t="str">
        <f>'10'!V61</f>
        <v>Ne</v>
      </c>
    </row>
    <row r="1447" spans="1:3" x14ac:dyDescent="0.25">
      <c r="A1447" s="2" t="s">
        <v>760</v>
      </c>
      <c r="B1447" s="679" t="str">
        <f t="shared" si="34"/>
        <v>ALYT-P.2</v>
      </c>
      <c r="C1447" s="685" t="str">
        <f>'10'!V62</f>
        <v>Ne</v>
      </c>
    </row>
    <row r="1448" spans="1:3" x14ac:dyDescent="0.25">
      <c r="A1448" s="2" t="s">
        <v>761</v>
      </c>
      <c r="B1448" s="679" t="str">
        <f t="shared" si="34"/>
        <v>ALYT-P.3</v>
      </c>
      <c r="C1448" s="685" t="str">
        <f>'10'!V63</f>
        <v>Ne</v>
      </c>
    </row>
    <row r="1449" spans="1:3" x14ac:dyDescent="0.25">
      <c r="A1449" s="2" t="s">
        <v>762</v>
      </c>
      <c r="B1449" s="679" t="str">
        <f t="shared" si="34"/>
        <v>ALYT-P.4</v>
      </c>
      <c r="C1449" s="685" t="str">
        <f>'10'!V64</f>
        <v>Ne</v>
      </c>
    </row>
    <row r="1450" spans="1:3" x14ac:dyDescent="0.25">
      <c r="A1450" s="2" t="s">
        <v>763</v>
      </c>
      <c r="B1450" s="679" t="str">
        <f t="shared" si="34"/>
        <v>ALYT-P.5</v>
      </c>
      <c r="C1450" s="685" t="str">
        <f>'10'!V65</f>
        <v>Ne</v>
      </c>
    </row>
    <row r="1451" spans="1:3" x14ac:dyDescent="0.25">
      <c r="A1451" s="2" t="s">
        <v>764</v>
      </c>
      <c r="B1451" s="679" t="str">
        <f t="shared" si="34"/>
        <v>ALYT-P.6</v>
      </c>
      <c r="C1451" s="685" t="str">
        <f>'10'!V66</f>
        <v>Ne</v>
      </c>
    </row>
    <row r="1452" spans="1:3" x14ac:dyDescent="0.25">
      <c r="A1452" s="2" t="s">
        <v>765</v>
      </c>
      <c r="B1452" s="679" t="str">
        <f t="shared" si="34"/>
        <v>ALYT-P.7</v>
      </c>
      <c r="C1452" s="685" t="str">
        <f>'10'!V67</f>
        <v>Ne</v>
      </c>
    </row>
    <row r="1453" spans="1:3" x14ac:dyDescent="0.25">
      <c r="A1453" s="2" t="s">
        <v>766</v>
      </c>
      <c r="B1453" s="679" t="str">
        <f t="shared" si="34"/>
        <v>ALYT-P.8</v>
      </c>
      <c r="C1453" s="685" t="str">
        <f>'10'!V68</f>
        <v>Ne</v>
      </c>
    </row>
    <row r="1454" spans="1:3" x14ac:dyDescent="0.25">
      <c r="A1454" s="2" t="s">
        <v>767</v>
      </c>
      <c r="B1454" s="679" t="str">
        <f t="shared" si="34"/>
        <v>ALYT-P.9</v>
      </c>
      <c r="C1454" s="685" t="str">
        <f>'10'!V69</f>
        <v>Ne</v>
      </c>
    </row>
    <row r="1455" spans="1:3" x14ac:dyDescent="0.25">
      <c r="A1455" s="2" t="s">
        <v>768</v>
      </c>
      <c r="B1455" s="681" t="str">
        <f t="shared" si="34"/>
        <v>ALYT-P.10</v>
      </c>
      <c r="C1455" s="687" t="str">
        <f>'10'!V70</f>
        <v>Ne</v>
      </c>
    </row>
    <row r="1456" spans="1:3" x14ac:dyDescent="0.25">
      <c r="A1456" s="2" t="s">
        <v>769</v>
      </c>
      <c r="B1456" s="673" t="str">
        <f t="shared" si="34"/>
        <v>F dalis. Pagal priemonę remiamų projektų pobūdis:</v>
      </c>
      <c r="C1456" s="674"/>
    </row>
    <row r="1457" spans="1:3" x14ac:dyDescent="0.25">
      <c r="A1457" s="2" t="s">
        <v>770</v>
      </c>
      <c r="B1457" s="669" t="str">
        <f t="shared" ref="B1457:B1466" si="35">B1380</f>
        <v>Remiami pelno projektai</v>
      </c>
      <c r="C1457" s="670" t="str">
        <f>'10'!V72</f>
        <v>Ne</v>
      </c>
    </row>
    <row r="1458" spans="1:3" ht="60" x14ac:dyDescent="0.25">
      <c r="A1458" s="2" t="s">
        <v>771</v>
      </c>
      <c r="B1458" s="671" t="str">
        <f t="shared" si="35"/>
        <v>Remiami projektai, susiję su žinių perdavimu, įskaitant konsultacijas, mokymą ir keitimąsi žiniomis apie tvarią, ekonominę, socialinę, aplinką ir klimatą tausojančią veiklą (aktualu rodikliui L801)</v>
      </c>
      <c r="C1458" s="670" t="str">
        <f>'10'!V73</f>
        <v>Ne</v>
      </c>
    </row>
    <row r="1459" spans="1:3" ht="75" x14ac:dyDescent="0.25">
      <c r="A1459" s="2" t="s">
        <v>772</v>
      </c>
      <c r="B1459" s="671" t="str">
        <f t="shared" si="35"/>
        <v>Remiami projektai, susiję su gamintojų organizacijomis, vietinėmis rinkomis, trumpomis tiekimo grandinėmis ir kokybės schemomis, įskaitant paramą investicijoms, rinkodaros veiklą ir kt. (aktualu rodikliui L802)</v>
      </c>
      <c r="C1459" s="670" t="str">
        <f>'10'!V74</f>
        <v>Ne</v>
      </c>
    </row>
    <row r="1460" spans="1:3" ht="45" x14ac:dyDescent="0.25">
      <c r="A1460" s="2" t="s">
        <v>773</v>
      </c>
      <c r="B1460" s="671" t="str">
        <f t="shared" si="35"/>
        <v>Remiami projektai, susiję su atsinaujinančios energijos gamybos pajėgumais, įskaitant biologinę (aktualu rodikliui L803)</v>
      </c>
      <c r="C1460" s="670" t="str">
        <f>'10'!V75</f>
        <v>Ne</v>
      </c>
    </row>
    <row r="1461" spans="1:3" ht="60" x14ac:dyDescent="0.25">
      <c r="A1461" s="2" t="s">
        <v>774</v>
      </c>
      <c r="B1461" s="671" t="str">
        <f t="shared" si="35"/>
        <v>Remiami projektai, prisidedantys prie aplinkos tvarumo, klimato kaitos švelninimo bei prisitaikymo prie jos tikslų įgyvendinimo kaimo vietovėse (aktualu rodikliui L804)</v>
      </c>
      <c r="C1461" s="670" t="str">
        <f>'10'!V76</f>
        <v>Ne</v>
      </c>
    </row>
    <row r="1462" spans="1:3" ht="30" x14ac:dyDescent="0.25">
      <c r="A1462" s="2" t="s">
        <v>775</v>
      </c>
      <c r="B1462" s="671" t="str">
        <f t="shared" si="35"/>
        <v>Remiami projektai, kurie kuria darbo vietas (aktualu rodikliui L805)</v>
      </c>
      <c r="C1462" s="670" t="str">
        <f>'10'!V77</f>
        <v>Ne</v>
      </c>
    </row>
    <row r="1463" spans="1:3" ht="30" x14ac:dyDescent="0.25">
      <c r="A1463" s="2" t="s">
        <v>776</v>
      </c>
      <c r="B1463" s="671" t="str">
        <f t="shared" si="35"/>
        <v>Remiami kaimo verslų, įskaitant bioekonomiką, projektai (aktualu rodikliui L 806)</v>
      </c>
      <c r="C1463" s="670" t="str">
        <f>'10'!V78</f>
        <v>Ne</v>
      </c>
    </row>
    <row r="1464" spans="1:3" ht="30" x14ac:dyDescent="0.25">
      <c r="A1464" s="2" t="s">
        <v>777</v>
      </c>
      <c r="B1464" s="671" t="str">
        <f t="shared" si="35"/>
        <v>Remiami projektai, susiję su sumanių kaimų strategijomis (aktualu rodikliui L807)</v>
      </c>
      <c r="C1464" s="670" t="str">
        <f>'10'!V79</f>
        <v>Ne</v>
      </c>
    </row>
    <row r="1465" spans="1:3" ht="30" x14ac:dyDescent="0.25">
      <c r="A1465" s="2" t="s">
        <v>778</v>
      </c>
      <c r="B1465" s="671" t="str">
        <f t="shared" si="35"/>
        <v>Remiami projektai, gerinantys paslaugų prieinamumą ir infrastruktūrą (aktualu rodikliui L808)</v>
      </c>
      <c r="C1465" s="670" t="str">
        <f>'10'!V80</f>
        <v>Ne</v>
      </c>
    </row>
    <row r="1466" spans="1:3" ht="30" x14ac:dyDescent="0.25">
      <c r="A1466" s="2" t="s">
        <v>779</v>
      </c>
      <c r="B1466" s="671" t="str">
        <f t="shared" si="35"/>
        <v>Remiami socialinės įtraukties projektai (aktualu rodikliui L809)</v>
      </c>
      <c r="C1466" s="670" t="str">
        <f>'10'!V81</f>
        <v>Ne</v>
      </c>
    </row>
    <row r="1467" spans="1:3" x14ac:dyDescent="0.25">
      <c r="B1467" s="647"/>
      <c r="C1467" s="683"/>
    </row>
    <row r="1468" spans="1:3" x14ac:dyDescent="0.25">
      <c r="A1468" s="1"/>
      <c r="B1468" s="362"/>
      <c r="C1468" s="684" t="str">
        <f>'10'!W6</f>
        <v>20 priemonė</v>
      </c>
    </row>
    <row r="1469" spans="1:3" x14ac:dyDescent="0.25">
      <c r="A1469" s="2" t="s">
        <v>188</v>
      </c>
      <c r="B1469" s="509" t="str">
        <f>B1392</f>
        <v>Priemonės pavadinimas</v>
      </c>
      <c r="C1469" s="668">
        <f>'10'!W7</f>
        <v>0</v>
      </c>
    </row>
    <row r="1470" spans="1:3" x14ac:dyDescent="0.25">
      <c r="A1470" s="2" t="s">
        <v>189</v>
      </c>
      <c r="B1470" s="669" t="str">
        <f t="shared" ref="B1470:B1533" si="36">B1393</f>
        <v>Priemonės rūšis</v>
      </c>
      <c r="C1470" s="668">
        <f>'10'!W8</f>
        <v>0</v>
      </c>
    </row>
    <row r="1471" spans="1:3" ht="30" x14ac:dyDescent="0.25">
      <c r="A1471" s="2" t="s">
        <v>190</v>
      </c>
      <c r="B1471" s="669" t="str">
        <f t="shared" si="36"/>
        <v>VVG teritorijos poreikių, kuriuos tenkina priemonė, skaičius</v>
      </c>
      <c r="C1471" s="668">
        <f>'10'!W9</f>
        <v>0</v>
      </c>
    </row>
    <row r="1472" spans="1:3" x14ac:dyDescent="0.25">
      <c r="A1472" s="2" t="s">
        <v>191</v>
      </c>
      <c r="B1472" s="669" t="str">
        <f t="shared" si="36"/>
        <v>BŽŪP tikslų, kuriuos įgyvendina priemonė, skaičius</v>
      </c>
      <c r="C1472" s="668">
        <f>'10'!W10</f>
        <v>0</v>
      </c>
    </row>
    <row r="1473" spans="1:3" x14ac:dyDescent="0.25">
      <c r="A1473" s="2" t="s">
        <v>192</v>
      </c>
      <c r="B1473" s="669" t="str">
        <f t="shared" si="36"/>
        <v>Pagrindinis BŽŪP tikslas, kurį įgyvendina VPS priemonė</v>
      </c>
      <c r="C1473" s="670" t="str">
        <f>'10'!W11</f>
        <v>Pasirinkite</v>
      </c>
    </row>
    <row r="1474" spans="1:3" ht="30" x14ac:dyDescent="0.25">
      <c r="A1474" s="2" t="s">
        <v>193</v>
      </c>
      <c r="B1474" s="671" t="str">
        <f t="shared" si="36"/>
        <v>Ar priemonė prisideda prie 4 konkretaus BŽŪP tikslo? (tikslas nurodytas 5 lape)</v>
      </c>
      <c r="C1474" s="670" t="str">
        <f>'10'!W12</f>
        <v>Ne</v>
      </c>
    </row>
    <row r="1475" spans="1:3" ht="30" x14ac:dyDescent="0.25">
      <c r="A1475" s="2" t="s">
        <v>194</v>
      </c>
      <c r="B1475" s="671" t="str">
        <f t="shared" si="36"/>
        <v>Ar priemonė prisideda prie 5 konkretaus BŽŪP tikslo? (tikslas nurodytas 5 lape)</v>
      </c>
      <c r="C1475" s="670" t="str">
        <f>'10'!W13</f>
        <v>Ne</v>
      </c>
    </row>
    <row r="1476" spans="1:3" ht="30" x14ac:dyDescent="0.25">
      <c r="A1476" s="2" t="s">
        <v>195</v>
      </c>
      <c r="B1476" s="671" t="str">
        <f t="shared" si="36"/>
        <v>Ar priemonė prisideda prie 6 konkretaus BŽŪP tikslo? (tikslas nurodytas 5 lape)</v>
      </c>
      <c r="C1476" s="670" t="str">
        <f>'10'!W14</f>
        <v>Ne</v>
      </c>
    </row>
    <row r="1477" spans="1:3" ht="30" x14ac:dyDescent="0.25">
      <c r="A1477" s="2" t="s">
        <v>196</v>
      </c>
      <c r="B1477" s="671" t="str">
        <f t="shared" si="36"/>
        <v>Ar priemonė prisideda prie 9 konkretaus BŽŪP tikslo? (tikslas nurodytas 5 lape)</v>
      </c>
      <c r="C1477" s="670" t="str">
        <f>'10'!W15</f>
        <v>Ne</v>
      </c>
    </row>
    <row r="1478" spans="1:3" x14ac:dyDescent="0.25">
      <c r="A1478" s="2" t="s">
        <v>94</v>
      </c>
      <c r="B1478" s="673" t="str">
        <f t="shared" si="36"/>
        <v>A dalis. Priemonės intervencijos logika:</v>
      </c>
      <c r="C1478" s="674"/>
    </row>
    <row r="1479" spans="1:3" ht="45" x14ac:dyDescent="0.25">
      <c r="A1479" s="2" t="s">
        <v>197</v>
      </c>
      <c r="B1479" s="671" t="str">
        <f t="shared" si="36"/>
        <v>Priemonės tikslas, ryšys su pagrindiniu BŽŪP tikslu ir VVG teritorijos poreikiais (problemomis ir (arba) potencialu), ryšys su VPS tema (jei taikoma)</v>
      </c>
      <c r="C1479" s="675">
        <f>'10'!W17</f>
        <v>0</v>
      </c>
    </row>
    <row r="1480" spans="1:3" x14ac:dyDescent="0.25">
      <c r="A1480" s="2" t="s">
        <v>198</v>
      </c>
      <c r="B1480" s="669" t="str">
        <f t="shared" si="36"/>
        <v>Pokytis, kurio siekiama VPS priemone</v>
      </c>
      <c r="C1480" s="675">
        <f>'10'!W18</f>
        <v>0</v>
      </c>
    </row>
    <row r="1481" spans="1:3" ht="30" x14ac:dyDescent="0.25">
      <c r="A1481" s="2" t="s">
        <v>199</v>
      </c>
      <c r="B1481" s="509" t="str">
        <f t="shared" si="36"/>
        <v>Kaip priemonė prisidės prie horizontalaus tikslo d įgyvendinimo? (pildoma, jei taikoma)</v>
      </c>
      <c r="C1481" s="675">
        <f>'10'!W19</f>
        <v>0</v>
      </c>
    </row>
    <row r="1482" spans="1:3" ht="30" x14ac:dyDescent="0.25">
      <c r="A1482" s="2" t="s">
        <v>200</v>
      </c>
      <c r="B1482" s="509" t="str">
        <f t="shared" si="36"/>
        <v>Kaip priemonė prisidės prie horizontalaus tikslo e įgyvendinimo? (pildoma, jei taikoma)</v>
      </c>
      <c r="C1482" s="675">
        <f>'10'!W20</f>
        <v>0</v>
      </c>
    </row>
    <row r="1483" spans="1:3" ht="30" x14ac:dyDescent="0.25">
      <c r="A1483" s="2" t="s">
        <v>201</v>
      </c>
      <c r="B1483" s="509" t="str">
        <f t="shared" si="36"/>
        <v>Kaip priemonė prisidės prie horizontalaus tikslo f įgyvendinimo? (pildoma, jei taikoma)</v>
      </c>
      <c r="C1483" s="675">
        <f>'10'!W21</f>
        <v>0</v>
      </c>
    </row>
    <row r="1484" spans="1:3" ht="30" x14ac:dyDescent="0.25">
      <c r="A1484" s="2" t="s">
        <v>202</v>
      </c>
      <c r="B1484" s="509" t="str">
        <f t="shared" si="36"/>
        <v>Kaip priemonė prisidės prie horizontalaus tikslo i įgyvendinimo? (pildoma, jei taikoma)</v>
      </c>
      <c r="C1484" s="675">
        <f>'10'!W22</f>
        <v>0</v>
      </c>
    </row>
    <row r="1485" spans="1:3" ht="30" x14ac:dyDescent="0.25">
      <c r="A1485" s="2" t="s">
        <v>203</v>
      </c>
      <c r="B1485" s="673" t="str">
        <f t="shared" si="36"/>
        <v>B dalis. Pareiškėjų ir projektų tinkamumo sąlygos, projektų atrankos principai:</v>
      </c>
      <c r="C1485" s="674"/>
    </row>
    <row r="1486" spans="1:3" x14ac:dyDescent="0.25">
      <c r="A1486" s="2" t="s">
        <v>204</v>
      </c>
      <c r="B1486" s="509" t="str">
        <f t="shared" si="36"/>
        <v>Pagal priemonę remiamos veiklos</v>
      </c>
      <c r="C1486" s="675">
        <f>'10'!W24</f>
        <v>0</v>
      </c>
    </row>
    <row r="1487" spans="1:3" ht="30" x14ac:dyDescent="0.25">
      <c r="A1487" s="2" t="s">
        <v>205</v>
      </c>
      <c r="B1487" s="669" t="str">
        <f t="shared" si="36"/>
        <v>Tinkami pareiškėjai ir partneriai (jei taikomas reikalavimas projektus įgyvendinti su partneriais)</v>
      </c>
      <c r="C1487" s="675">
        <f>'10'!W25</f>
        <v>0</v>
      </c>
    </row>
    <row r="1488" spans="1:3" ht="30" x14ac:dyDescent="0.25">
      <c r="A1488" s="2" t="s">
        <v>206</v>
      </c>
      <c r="B1488" s="669" t="str">
        <f t="shared" si="36"/>
        <v>Priemonės tikslinė grupė (pildoma, jei nesutampa su tinkamais pareiškėjais ir (arba) partneriais)</v>
      </c>
      <c r="C1488" s="675">
        <f>'10'!W26</f>
        <v>0</v>
      </c>
    </row>
    <row r="1489" spans="1:3" x14ac:dyDescent="0.25">
      <c r="A1489" s="2" t="s">
        <v>725</v>
      </c>
      <c r="B1489" s="509" t="str">
        <f t="shared" si="36"/>
        <v>Tinkamumo sąlygos pareiškėjams ir projektams</v>
      </c>
      <c r="C1489" s="675">
        <f>'10'!W27</f>
        <v>0</v>
      </c>
    </row>
    <row r="1490" spans="1:3" x14ac:dyDescent="0.25">
      <c r="A1490" s="2" t="s">
        <v>726</v>
      </c>
      <c r="B1490" s="671" t="str">
        <f t="shared" si="36"/>
        <v>Projektų atrankos principai</v>
      </c>
      <c r="C1490" s="675">
        <f>'10'!W28</f>
        <v>0</v>
      </c>
    </row>
    <row r="1491" spans="1:3" x14ac:dyDescent="0.25">
      <c r="A1491" s="2" t="s">
        <v>727</v>
      </c>
      <c r="B1491" s="509" t="str">
        <f t="shared" si="36"/>
        <v>Planuojamų kvietimų teikti paraiškas skaičius</v>
      </c>
      <c r="C1491" s="668">
        <f>'10'!W29</f>
        <v>0</v>
      </c>
    </row>
    <row r="1492" spans="1:3" x14ac:dyDescent="0.25">
      <c r="A1492" s="2" t="s">
        <v>728</v>
      </c>
      <c r="B1492" s="649" t="str">
        <f t="shared" si="36"/>
        <v>C dalis. Paramos dydžiai:</v>
      </c>
      <c r="C1492" s="674"/>
    </row>
    <row r="1493" spans="1:3" x14ac:dyDescent="0.25">
      <c r="A1493" s="2" t="s">
        <v>729</v>
      </c>
      <c r="B1493" s="509" t="str">
        <f t="shared" si="36"/>
        <v>Didžiausia paramos suma vietos projektui, Eur</v>
      </c>
      <c r="C1493" s="675">
        <f>'10'!W31</f>
        <v>0</v>
      </c>
    </row>
    <row r="1494" spans="1:3" x14ac:dyDescent="0.25">
      <c r="A1494" s="2" t="s">
        <v>730</v>
      </c>
      <c r="B1494" s="509" t="str">
        <f t="shared" si="36"/>
        <v xml:space="preserve">Paramos lyginamoji dalis, proc. </v>
      </c>
      <c r="C1494" s="675">
        <f>'10'!W32</f>
        <v>0</v>
      </c>
    </row>
    <row r="1495" spans="1:3" x14ac:dyDescent="0.25">
      <c r="A1495" s="2" t="s">
        <v>731</v>
      </c>
      <c r="B1495" s="509" t="str">
        <f t="shared" si="36"/>
        <v>Planuojama paramos suma priemonei, Eur</v>
      </c>
      <c r="C1495" s="676">
        <f>'10'!W33</f>
        <v>0</v>
      </c>
    </row>
    <row r="1496" spans="1:3" x14ac:dyDescent="0.25">
      <c r="A1496" s="2" t="s">
        <v>732</v>
      </c>
      <c r="B1496" s="509" t="str">
        <f t="shared" si="36"/>
        <v>Planuojama paremti projektų (rodiklis L700)</v>
      </c>
      <c r="C1496" s="677">
        <f>'10'!W34</f>
        <v>0</v>
      </c>
    </row>
    <row r="1497" spans="1:3" x14ac:dyDescent="0.25">
      <c r="A1497" s="2" t="s">
        <v>733</v>
      </c>
      <c r="B1497" s="509" t="str">
        <f t="shared" si="36"/>
        <v>Paaiškinimas, kaip nustatyta rodiklio L700 reikšmė</v>
      </c>
      <c r="C1497" s="675">
        <f>'10'!W35</f>
        <v>0</v>
      </c>
    </row>
    <row r="1498" spans="1:3" ht="30" x14ac:dyDescent="0.25">
      <c r="A1498" s="2" t="s">
        <v>734</v>
      </c>
      <c r="B1498" s="649" t="str">
        <f t="shared" si="36"/>
        <v>D dalis. Priemonės indėlis į ES ir nacionalinių horizontaliųjų principų įgyvendinimą:</v>
      </c>
      <c r="C1498" s="674"/>
    </row>
    <row r="1499" spans="1:3" x14ac:dyDescent="0.25">
      <c r="A1499" s="2" t="s">
        <v>735</v>
      </c>
      <c r="B1499" s="678" t="str">
        <f t="shared" si="36"/>
        <v>Subregioninės vietovės principas:</v>
      </c>
      <c r="C1499" s="674"/>
    </row>
    <row r="1500" spans="1:3" ht="30" x14ac:dyDescent="0.25">
      <c r="A1500" s="2" t="s">
        <v>736</v>
      </c>
      <c r="B1500" s="509" t="str">
        <f t="shared" si="36"/>
        <v>Ar siekiama, kad pagal priemonę finansuojami projektai apimtų visas VVG teritorijos seniūnijas?</v>
      </c>
      <c r="C1500" s="670" t="str">
        <f>'10'!W38</f>
        <v>Ne</v>
      </c>
    </row>
    <row r="1501" spans="1:3" x14ac:dyDescent="0.25">
      <c r="A1501" s="2" t="s">
        <v>737</v>
      </c>
      <c r="B1501" s="509" t="str">
        <f t="shared" si="36"/>
        <v>Pasirinkimo pagrindimas</v>
      </c>
      <c r="C1501" s="675">
        <f>'10'!W39</f>
        <v>0</v>
      </c>
    </row>
    <row r="1502" spans="1:3" x14ac:dyDescent="0.25">
      <c r="A1502" s="2" t="s">
        <v>738</v>
      </c>
      <c r="B1502" s="678" t="str">
        <f t="shared" si="36"/>
        <v>Partnerystės principas:</v>
      </c>
      <c r="C1502" s="674"/>
    </row>
    <row r="1503" spans="1:3" ht="30" x14ac:dyDescent="0.25">
      <c r="A1503" s="2" t="s">
        <v>739</v>
      </c>
      <c r="B1503" s="509" t="str">
        <f t="shared" si="36"/>
        <v>Ar siekiama, kad pagal priemonę finansuojami projektai būtų vykdomi su partneriais?</v>
      </c>
      <c r="C1503" s="670" t="str">
        <f>'10'!W41</f>
        <v>Ne</v>
      </c>
    </row>
    <row r="1504" spans="1:3" x14ac:dyDescent="0.25">
      <c r="A1504" s="2" t="s">
        <v>740</v>
      </c>
      <c r="B1504" s="509" t="str">
        <f t="shared" si="36"/>
        <v>Pasirinkimo pagrindimas</v>
      </c>
      <c r="C1504" s="675">
        <f>'10'!W42</f>
        <v>0</v>
      </c>
    </row>
    <row r="1505" spans="1:3" x14ac:dyDescent="0.25">
      <c r="A1505" s="2" t="s">
        <v>741</v>
      </c>
      <c r="B1505" s="678" t="str">
        <f t="shared" si="36"/>
        <v>Inovacijų principas:</v>
      </c>
      <c r="C1505" s="674"/>
    </row>
    <row r="1506" spans="1:3" ht="30" x14ac:dyDescent="0.25">
      <c r="A1506" s="2" t="s">
        <v>742</v>
      </c>
      <c r="B1506" s="509" t="str">
        <f t="shared" si="36"/>
        <v>Ar siekiama, kad pagal priemonę finansuojami projektai būtų skirti inovacijoms vietos lygiu diegti?</v>
      </c>
      <c r="C1506" s="670" t="str">
        <f>'10'!W44</f>
        <v>Ne</v>
      </c>
    </row>
    <row r="1507" spans="1:3" x14ac:dyDescent="0.25">
      <c r="A1507" s="2" t="s">
        <v>743</v>
      </c>
      <c r="B1507" s="509" t="str">
        <f t="shared" si="36"/>
        <v>Pasirinkimo pagrindimas</v>
      </c>
      <c r="C1507" s="675">
        <f>'10'!W45</f>
        <v>0</v>
      </c>
    </row>
    <row r="1508" spans="1:3" ht="30" x14ac:dyDescent="0.25">
      <c r="A1508" s="2" t="s">
        <v>744</v>
      </c>
      <c r="B1508" s="509" t="str">
        <f t="shared" si="36"/>
        <v>Planuojama paremti projektų, skirtų inovacijoms vietos lygiu diegti (rodiklis L710)</v>
      </c>
      <c r="C1508" s="677">
        <f>'10'!W46</f>
        <v>0</v>
      </c>
    </row>
    <row r="1509" spans="1:3" x14ac:dyDescent="0.25">
      <c r="A1509" s="2" t="s">
        <v>745</v>
      </c>
      <c r="B1509" s="678" t="str">
        <f t="shared" si="36"/>
        <v>Lyčių lygybė ir nediskriminavimas:</v>
      </c>
      <c r="C1509" s="674"/>
    </row>
    <row r="1510" spans="1:3" ht="30" x14ac:dyDescent="0.25">
      <c r="A1510" s="2" t="s">
        <v>746</v>
      </c>
      <c r="B1510" s="509" t="str">
        <f t="shared" si="36"/>
        <v>Ar pagal priemonę finansuojami projektai, skirti lyčių lygybei ir nediskriminavimui?</v>
      </c>
      <c r="C1510" s="670" t="str">
        <f>'10'!W48</f>
        <v>Ne</v>
      </c>
    </row>
    <row r="1511" spans="1:3" x14ac:dyDescent="0.25">
      <c r="A1511" s="2" t="s">
        <v>747</v>
      </c>
      <c r="B1511" s="509" t="str">
        <f t="shared" si="36"/>
        <v>Pasirinkimo pagrindimas (jei taip, kaip bus užtikrinta)</v>
      </c>
      <c r="C1511" s="675">
        <f>'10'!W49</f>
        <v>0</v>
      </c>
    </row>
    <row r="1512" spans="1:3" x14ac:dyDescent="0.25">
      <c r="A1512" s="2" t="s">
        <v>748</v>
      </c>
      <c r="B1512" s="678" t="str">
        <f t="shared" si="36"/>
        <v>Jaunimas:</v>
      </c>
      <c r="C1512" s="674"/>
    </row>
    <row r="1513" spans="1:3" ht="30" x14ac:dyDescent="0.25">
      <c r="A1513" s="2" t="s">
        <v>749</v>
      </c>
      <c r="B1513" s="509" t="str">
        <f t="shared" si="36"/>
        <v>Ar pagal priemonę finansuojami projektai, skirti jaunimui?</v>
      </c>
      <c r="C1513" s="670" t="str">
        <f>'10'!W51</f>
        <v>Ne</v>
      </c>
    </row>
    <row r="1514" spans="1:3" x14ac:dyDescent="0.25">
      <c r="A1514" s="2" t="s">
        <v>750</v>
      </c>
      <c r="B1514" s="509" t="str">
        <f t="shared" si="36"/>
        <v>Pasirinkimo pagrindimas (jei taip, kaip bus užtikrinta)</v>
      </c>
      <c r="C1514" s="675">
        <f>'10'!W52</f>
        <v>0</v>
      </c>
    </row>
    <row r="1515" spans="1:3" x14ac:dyDescent="0.25">
      <c r="A1515" s="2" t="s">
        <v>751</v>
      </c>
      <c r="B1515" s="673" t="str">
        <f t="shared" si="36"/>
        <v>E dalis. Priemonės rezultato rodikliai:</v>
      </c>
      <c r="C1515" s="674"/>
    </row>
    <row r="1516" spans="1:3" x14ac:dyDescent="0.25">
      <c r="A1516" s="2" t="s">
        <v>752</v>
      </c>
      <c r="B1516" s="678" t="str">
        <f t="shared" si="36"/>
        <v>SP rezultato rodiklių taikymas priemonei:</v>
      </c>
      <c r="C1516" s="674"/>
    </row>
    <row r="1517" spans="1:3" x14ac:dyDescent="0.25">
      <c r="A1517" s="2" t="s">
        <v>753</v>
      </c>
      <c r="B1517" s="679" t="str">
        <f t="shared" si="36"/>
        <v>R.3</v>
      </c>
      <c r="C1517" s="685" t="str">
        <f>'10'!W55</f>
        <v>Ne</v>
      </c>
    </row>
    <row r="1518" spans="1:3" x14ac:dyDescent="0.25">
      <c r="A1518" s="2" t="s">
        <v>754</v>
      </c>
      <c r="B1518" s="679" t="str">
        <f t="shared" si="36"/>
        <v>R.37</v>
      </c>
      <c r="C1518" s="685" t="str">
        <f>'10'!W56</f>
        <v>Ne</v>
      </c>
    </row>
    <row r="1519" spans="1:3" x14ac:dyDescent="0.25">
      <c r="A1519" s="2" t="s">
        <v>755</v>
      </c>
      <c r="B1519" s="679" t="str">
        <f t="shared" si="36"/>
        <v>R.39</v>
      </c>
      <c r="C1519" s="685" t="str">
        <f>'10'!W57</f>
        <v>Ne</v>
      </c>
    </row>
    <row r="1520" spans="1:3" x14ac:dyDescent="0.25">
      <c r="A1520" s="2" t="s">
        <v>756</v>
      </c>
      <c r="B1520" s="679" t="str">
        <f t="shared" si="36"/>
        <v>R.41</v>
      </c>
      <c r="C1520" s="685" t="str">
        <f>'10'!W58</f>
        <v>Ne</v>
      </c>
    </row>
    <row r="1521" spans="1:3" x14ac:dyDescent="0.25">
      <c r="A1521" s="2" t="s">
        <v>757</v>
      </c>
      <c r="B1521" s="679" t="str">
        <f t="shared" si="36"/>
        <v>R.42</v>
      </c>
      <c r="C1521" s="685" t="str">
        <f>'10'!W59</f>
        <v>Ne</v>
      </c>
    </row>
    <row r="1522" spans="1:3" x14ac:dyDescent="0.25">
      <c r="A1522" s="2" t="s">
        <v>758</v>
      </c>
      <c r="B1522" s="678" t="str">
        <f t="shared" si="36"/>
        <v>VPS rodiklių taikymas priemonei:</v>
      </c>
      <c r="C1522" s="686"/>
    </row>
    <row r="1523" spans="1:3" x14ac:dyDescent="0.25">
      <c r="A1523" s="2" t="s">
        <v>759</v>
      </c>
      <c r="B1523" s="679" t="str">
        <f t="shared" si="36"/>
        <v>ALYT-P.1</v>
      </c>
      <c r="C1523" s="685" t="str">
        <f>'10'!W61</f>
        <v>Ne</v>
      </c>
    </row>
    <row r="1524" spans="1:3" x14ac:dyDescent="0.25">
      <c r="A1524" s="2" t="s">
        <v>760</v>
      </c>
      <c r="B1524" s="679" t="str">
        <f t="shared" si="36"/>
        <v>ALYT-P.2</v>
      </c>
      <c r="C1524" s="685" t="str">
        <f>'10'!W62</f>
        <v>Ne</v>
      </c>
    </row>
    <row r="1525" spans="1:3" x14ac:dyDescent="0.25">
      <c r="A1525" s="2" t="s">
        <v>761</v>
      </c>
      <c r="B1525" s="679" t="str">
        <f t="shared" si="36"/>
        <v>ALYT-P.3</v>
      </c>
      <c r="C1525" s="685" t="str">
        <f>'10'!W63</f>
        <v>Ne</v>
      </c>
    </row>
    <row r="1526" spans="1:3" x14ac:dyDescent="0.25">
      <c r="A1526" s="2" t="s">
        <v>762</v>
      </c>
      <c r="B1526" s="679" t="str">
        <f t="shared" si="36"/>
        <v>ALYT-P.4</v>
      </c>
      <c r="C1526" s="685" t="str">
        <f>'10'!W64</f>
        <v>Ne</v>
      </c>
    </row>
    <row r="1527" spans="1:3" x14ac:dyDescent="0.25">
      <c r="A1527" s="2" t="s">
        <v>763</v>
      </c>
      <c r="B1527" s="679" t="str">
        <f t="shared" si="36"/>
        <v>ALYT-P.5</v>
      </c>
      <c r="C1527" s="685" t="str">
        <f>'10'!W65</f>
        <v>Ne</v>
      </c>
    </row>
    <row r="1528" spans="1:3" x14ac:dyDescent="0.25">
      <c r="A1528" s="2" t="s">
        <v>764</v>
      </c>
      <c r="B1528" s="679" t="str">
        <f t="shared" si="36"/>
        <v>ALYT-P.6</v>
      </c>
      <c r="C1528" s="685" t="str">
        <f>'10'!W66</f>
        <v>Ne</v>
      </c>
    </row>
    <row r="1529" spans="1:3" x14ac:dyDescent="0.25">
      <c r="A1529" s="2" t="s">
        <v>765</v>
      </c>
      <c r="B1529" s="679" t="str">
        <f t="shared" si="36"/>
        <v>ALYT-P.7</v>
      </c>
      <c r="C1529" s="685" t="str">
        <f>'10'!W67</f>
        <v>Ne</v>
      </c>
    </row>
    <row r="1530" spans="1:3" x14ac:dyDescent="0.25">
      <c r="A1530" s="2" t="s">
        <v>766</v>
      </c>
      <c r="B1530" s="679" t="str">
        <f t="shared" si="36"/>
        <v>ALYT-P.8</v>
      </c>
      <c r="C1530" s="685" t="str">
        <f>'10'!W68</f>
        <v>Ne</v>
      </c>
    </row>
    <row r="1531" spans="1:3" x14ac:dyDescent="0.25">
      <c r="A1531" s="2" t="s">
        <v>767</v>
      </c>
      <c r="B1531" s="679" t="str">
        <f t="shared" si="36"/>
        <v>ALYT-P.9</v>
      </c>
      <c r="C1531" s="685" t="str">
        <f>'10'!W69</f>
        <v>Ne</v>
      </c>
    </row>
    <row r="1532" spans="1:3" x14ac:dyDescent="0.25">
      <c r="A1532" s="2" t="s">
        <v>768</v>
      </c>
      <c r="B1532" s="681" t="str">
        <f t="shared" si="36"/>
        <v>ALYT-P.10</v>
      </c>
      <c r="C1532" s="687" t="str">
        <f>'10'!W70</f>
        <v>Ne</v>
      </c>
    </row>
    <row r="1533" spans="1:3" x14ac:dyDescent="0.25">
      <c r="A1533" s="2" t="s">
        <v>769</v>
      </c>
      <c r="B1533" s="673" t="str">
        <f t="shared" si="36"/>
        <v>F dalis. Pagal priemonę remiamų projektų pobūdis:</v>
      </c>
      <c r="C1533" s="674"/>
    </row>
    <row r="1534" spans="1:3" x14ac:dyDescent="0.25">
      <c r="A1534" s="2" t="s">
        <v>770</v>
      </c>
      <c r="B1534" s="669" t="str">
        <f t="shared" ref="B1534:B1543" si="37">B1457</f>
        <v>Remiami pelno projektai</v>
      </c>
      <c r="C1534" s="670" t="str">
        <f>'10'!W72</f>
        <v>Ne</v>
      </c>
    </row>
    <row r="1535" spans="1:3" ht="60" x14ac:dyDescent="0.25">
      <c r="A1535" s="2" t="s">
        <v>771</v>
      </c>
      <c r="B1535" s="671" t="str">
        <f t="shared" si="37"/>
        <v>Remiami projektai, susiję su žinių perdavimu, įskaitant konsultacijas, mokymą ir keitimąsi žiniomis apie tvarią, ekonominę, socialinę, aplinką ir klimatą tausojančią veiklą (aktualu rodikliui L801)</v>
      </c>
      <c r="C1535" s="670" t="str">
        <f>'10'!W73</f>
        <v>Ne</v>
      </c>
    </row>
    <row r="1536" spans="1:3" ht="75" x14ac:dyDescent="0.25">
      <c r="A1536" s="2" t="s">
        <v>772</v>
      </c>
      <c r="B1536" s="671" t="str">
        <f t="shared" si="37"/>
        <v>Remiami projektai, susiję su gamintojų organizacijomis, vietinėmis rinkomis, trumpomis tiekimo grandinėmis ir kokybės schemomis, įskaitant paramą investicijoms, rinkodaros veiklą ir kt. (aktualu rodikliui L802)</v>
      </c>
      <c r="C1536" s="670" t="str">
        <f>'10'!W74</f>
        <v>Ne</v>
      </c>
    </row>
    <row r="1537" spans="1:3" ht="45" x14ac:dyDescent="0.25">
      <c r="A1537" s="2" t="s">
        <v>773</v>
      </c>
      <c r="B1537" s="671" t="str">
        <f t="shared" si="37"/>
        <v>Remiami projektai, susiję su atsinaujinančios energijos gamybos pajėgumais, įskaitant biologinę (aktualu rodikliui L803)</v>
      </c>
      <c r="C1537" s="670" t="str">
        <f>'10'!W75</f>
        <v>Ne</v>
      </c>
    </row>
    <row r="1538" spans="1:3" ht="60" x14ac:dyDescent="0.25">
      <c r="A1538" s="2" t="s">
        <v>774</v>
      </c>
      <c r="B1538" s="671" t="str">
        <f t="shared" si="37"/>
        <v>Remiami projektai, prisidedantys prie aplinkos tvarumo, klimato kaitos švelninimo bei prisitaikymo prie jos tikslų įgyvendinimo kaimo vietovėse (aktualu rodikliui L804)</v>
      </c>
      <c r="C1538" s="670" t="str">
        <f>'10'!W76</f>
        <v>Ne</v>
      </c>
    </row>
    <row r="1539" spans="1:3" ht="30" x14ac:dyDescent="0.25">
      <c r="A1539" s="2" t="s">
        <v>775</v>
      </c>
      <c r="B1539" s="671" t="str">
        <f t="shared" si="37"/>
        <v>Remiami projektai, kurie kuria darbo vietas (aktualu rodikliui L805)</v>
      </c>
      <c r="C1539" s="670" t="str">
        <f>'10'!W77</f>
        <v>Ne</v>
      </c>
    </row>
    <row r="1540" spans="1:3" ht="30" x14ac:dyDescent="0.25">
      <c r="A1540" s="2" t="s">
        <v>776</v>
      </c>
      <c r="B1540" s="671" t="str">
        <f t="shared" si="37"/>
        <v>Remiami kaimo verslų, įskaitant bioekonomiką, projektai (aktualu rodikliui L 806)</v>
      </c>
      <c r="C1540" s="670" t="str">
        <f>'10'!W78</f>
        <v>Ne</v>
      </c>
    </row>
    <row r="1541" spans="1:3" ht="30" x14ac:dyDescent="0.25">
      <c r="A1541" s="2" t="s">
        <v>777</v>
      </c>
      <c r="B1541" s="671" t="str">
        <f t="shared" si="37"/>
        <v>Remiami projektai, susiję su sumanių kaimų strategijomis (aktualu rodikliui L807)</v>
      </c>
      <c r="C1541" s="670" t="str">
        <f>'10'!W79</f>
        <v>Ne</v>
      </c>
    </row>
    <row r="1542" spans="1:3" ht="30" x14ac:dyDescent="0.25">
      <c r="A1542" s="2" t="s">
        <v>778</v>
      </c>
      <c r="B1542" s="671" t="str">
        <f t="shared" si="37"/>
        <v>Remiami projektai, gerinantys paslaugų prieinamumą ir infrastruktūrą (aktualu rodikliui L808)</v>
      </c>
      <c r="C1542" s="670" t="str">
        <f>'10'!W80</f>
        <v>Ne</v>
      </c>
    </row>
    <row r="1543" spans="1:3" ht="30.75" thickBot="1" x14ac:dyDescent="0.3">
      <c r="A1543" s="2" t="s">
        <v>779</v>
      </c>
      <c r="B1543" s="688" t="str">
        <f t="shared" si="37"/>
        <v>Remiami socialinės įtraukties projektai (aktualu rodikliui L809)</v>
      </c>
      <c r="C1543" s="689" t="str">
        <f>'10'!W81</f>
        <v>Ne</v>
      </c>
    </row>
  </sheetData>
  <pageMargins left="0.70866141732283472" right="0.70866141732283472" top="0.74803149606299213" bottom="0.74803149606299213" header="0.31496062992125984" footer="0.31496062992125984"/>
  <pageSetup paperSize="9" scale="73" orientation="portrait" horizontalDpi="4294967293" verticalDpi="0" r:id="rId1"/>
  <colBreaks count="1" manualBreakCount="1">
    <brk id="3" max="1048575" man="1"/>
  </colBreaks>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sheetPr>
  <dimension ref="A1:F19"/>
  <sheetViews>
    <sheetView workbookViewId="0">
      <selection activeCell="C17" sqref="C17"/>
    </sheetView>
  </sheetViews>
  <sheetFormatPr defaultRowHeight="15" x14ac:dyDescent="0.25"/>
  <cols>
    <col min="2" max="2" width="70.5703125" customWidth="1"/>
    <col min="3" max="3" width="12.5703125" style="8" customWidth="1"/>
  </cols>
  <sheetData>
    <row r="1" spans="1:6" s="39" customFormat="1" ht="18.75" x14ac:dyDescent="0.3">
      <c r="A1" s="39" t="s">
        <v>187</v>
      </c>
      <c r="B1" s="39" t="s">
        <v>1663</v>
      </c>
      <c r="C1" s="118"/>
      <c r="F1" s="108" t="s">
        <v>1512</v>
      </c>
    </row>
    <row r="2" spans="1:6" ht="15.75" thickBot="1" x14ac:dyDescent="0.3">
      <c r="F2" s="603" t="s">
        <v>1612</v>
      </c>
    </row>
    <row r="3" spans="1:6" x14ac:dyDescent="0.25">
      <c r="B3" s="269">
        <v>1</v>
      </c>
      <c r="C3" s="271">
        <v>2</v>
      </c>
      <c r="F3" s="604" t="s">
        <v>1674</v>
      </c>
    </row>
    <row r="4" spans="1:6" x14ac:dyDescent="0.25">
      <c r="B4" s="716" t="s">
        <v>1664</v>
      </c>
      <c r="C4" s="717">
        <f>'1'!C15</f>
        <v>8</v>
      </c>
      <c r="D4" t="s">
        <v>1913</v>
      </c>
    </row>
    <row r="5" spans="1:6" x14ac:dyDescent="0.25">
      <c r="B5" s="678" t="s">
        <v>157</v>
      </c>
      <c r="C5" s="718"/>
    </row>
    <row r="6" spans="1:6" ht="30" x14ac:dyDescent="0.25">
      <c r="A6" t="s">
        <v>736</v>
      </c>
      <c r="B6" s="719" t="s">
        <v>1665</v>
      </c>
      <c r="C6" s="720">
        <f>COUNTIFS('10'!$D$38:$W$38,"Taip")</f>
        <v>5</v>
      </c>
    </row>
    <row r="7" spans="1:6" x14ac:dyDescent="0.25">
      <c r="B7" s="678" t="s">
        <v>24</v>
      </c>
      <c r="C7" s="718"/>
    </row>
    <row r="8" spans="1:6" ht="30" x14ac:dyDescent="0.25">
      <c r="A8" t="s">
        <v>739</v>
      </c>
      <c r="B8" s="719" t="s">
        <v>1666</v>
      </c>
      <c r="C8" s="720">
        <f>COUNTIFS('10'!$D$41:$W$41,"Taip, privalomai")</f>
        <v>4</v>
      </c>
    </row>
    <row r="9" spans="1:6" ht="30" x14ac:dyDescent="0.25">
      <c r="A9" t="s">
        <v>739</v>
      </c>
      <c r="B9" s="719" t="s">
        <v>1667</v>
      </c>
      <c r="C9" s="720">
        <f>COUNTIFS('10'!$D$41:$W$41,"Taip, pasirinktinai")</f>
        <v>2</v>
      </c>
    </row>
    <row r="10" spans="1:6" x14ac:dyDescent="0.25">
      <c r="B10" s="678" t="s">
        <v>159</v>
      </c>
      <c r="C10" s="718"/>
    </row>
    <row r="11" spans="1:6" ht="30" x14ac:dyDescent="0.25">
      <c r="A11" t="s">
        <v>742</v>
      </c>
      <c r="B11" s="719" t="s">
        <v>1668</v>
      </c>
      <c r="C11" s="720">
        <f>COUNTIFS('10'!$D$44:$W$44,"Taip, privalomai")</f>
        <v>2</v>
      </c>
      <c r="D11" t="s">
        <v>1924</v>
      </c>
    </row>
    <row r="12" spans="1:6" ht="30" x14ac:dyDescent="0.25">
      <c r="A12" t="s">
        <v>742</v>
      </c>
      <c r="B12" s="719" t="s">
        <v>1669</v>
      </c>
      <c r="C12" s="720">
        <f>COUNTIFS('10'!$D$44:$W$44,"Taip, pasirinktinai")</f>
        <v>2</v>
      </c>
    </row>
    <row r="13" spans="1:6" x14ac:dyDescent="0.25">
      <c r="A13" t="s">
        <v>732</v>
      </c>
      <c r="B13" s="719" t="s">
        <v>1670</v>
      </c>
      <c r="C13" s="721">
        <f>'6'!D14</f>
        <v>24</v>
      </c>
    </row>
    <row r="14" spans="1:6" ht="30" x14ac:dyDescent="0.25">
      <c r="A14" t="s">
        <v>744</v>
      </c>
      <c r="B14" s="719" t="s">
        <v>507</v>
      </c>
      <c r="C14" s="721">
        <f>'6'!D15</f>
        <v>7</v>
      </c>
    </row>
    <row r="15" spans="1:6" x14ac:dyDescent="0.25">
      <c r="B15" s="719" t="s">
        <v>1671</v>
      </c>
      <c r="C15" s="720">
        <f>C14/C13</f>
        <v>0.29166666666666669</v>
      </c>
      <c r="D15" t="s">
        <v>1923</v>
      </c>
    </row>
    <row r="16" spans="1:6" x14ac:dyDescent="0.25">
      <c r="B16" s="678" t="s">
        <v>1692</v>
      </c>
      <c r="C16" s="718"/>
    </row>
    <row r="17" spans="1:3" ht="30" x14ac:dyDescent="0.25">
      <c r="A17" t="s">
        <v>746</v>
      </c>
      <c r="B17" s="719" t="s">
        <v>1672</v>
      </c>
      <c r="C17" s="720">
        <v>7</v>
      </c>
    </row>
    <row r="18" spans="1:3" x14ac:dyDescent="0.25">
      <c r="B18" s="678" t="s">
        <v>23</v>
      </c>
      <c r="C18" s="718"/>
    </row>
    <row r="19" spans="1:3" ht="15.75" thickBot="1" x14ac:dyDescent="0.3">
      <c r="A19" t="s">
        <v>749</v>
      </c>
      <c r="B19" s="722" t="s">
        <v>1673</v>
      </c>
      <c r="C19" s="723">
        <f>COUNTIFS('10'!$D$51:$W$51,"Taip")</f>
        <v>4</v>
      </c>
    </row>
  </sheetData>
  <phoneticPr fontId="8" type="noConversion"/>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sheetPr>
  <dimension ref="A1:Z55"/>
  <sheetViews>
    <sheetView zoomScaleNormal="100" workbookViewId="0">
      <selection activeCell="G13" sqref="G13"/>
    </sheetView>
  </sheetViews>
  <sheetFormatPr defaultColWidth="9.140625" defaultRowHeight="15" x14ac:dyDescent="0.25"/>
  <cols>
    <col min="1" max="1" width="8.5703125" style="1" customWidth="1"/>
    <col min="2" max="2" width="7.42578125" style="1" customWidth="1"/>
    <col min="3" max="3" width="36.140625" style="193" customWidth="1"/>
    <col min="4" max="4" width="6.42578125" style="19" customWidth="1"/>
    <col min="5" max="5" width="6.85546875" style="193" customWidth="1"/>
    <col min="6" max="6" width="7.42578125" style="193" customWidth="1"/>
    <col min="7" max="8" width="7.5703125" style="193" customWidth="1"/>
    <col min="9" max="9" width="7.42578125" style="193" customWidth="1"/>
    <col min="10" max="10" width="7.140625" style="193" customWidth="1"/>
    <col min="11" max="11" width="6.85546875" style="193" customWidth="1"/>
    <col min="12" max="24" width="12.5703125" style="193" customWidth="1"/>
    <col min="25" max="25" width="9.140625" style="1"/>
    <col min="26" max="26" width="15.5703125" style="18" hidden="1" customWidth="1"/>
    <col min="27" max="16384" width="9.140625" style="1"/>
  </cols>
  <sheetData>
    <row r="1" spans="1:24" ht="18.75" x14ac:dyDescent="0.25">
      <c r="A1" s="36" t="str">
        <f>'11'!A1</f>
        <v>11.</v>
      </c>
      <c r="B1" s="36" t="str">
        <f>'11'!B1</f>
        <v>VPS priemonių rodikliai ir metiniai tikslai</v>
      </c>
      <c r="C1" s="36"/>
      <c r="E1" s="108" t="s">
        <v>1512</v>
      </c>
      <c r="F1" s="108"/>
      <c r="G1" s="44"/>
      <c r="H1" s="44"/>
      <c r="I1" s="108"/>
      <c r="J1" s="44"/>
      <c r="K1" s="44"/>
      <c r="L1" s="108"/>
      <c r="M1" s="44"/>
      <c r="N1" s="44"/>
      <c r="O1" s="44"/>
      <c r="P1" s="44"/>
      <c r="Q1" s="44"/>
      <c r="R1" s="44"/>
      <c r="S1" s="44"/>
      <c r="T1" s="44"/>
      <c r="U1" s="44"/>
      <c r="V1" s="44"/>
      <c r="W1" s="44"/>
      <c r="X1" s="44"/>
    </row>
    <row r="2" spans="1:24" x14ac:dyDescent="0.25">
      <c r="B2" s="193"/>
      <c r="C2" s="19"/>
      <c r="E2" s="603" t="s">
        <v>1612</v>
      </c>
    </row>
    <row r="3" spans="1:24" x14ac:dyDescent="0.25">
      <c r="B3" s="140" t="s">
        <v>1272</v>
      </c>
      <c r="C3" s="488" t="str">
        <f>'1'!C8</f>
        <v>ALYT</v>
      </c>
      <c r="E3" s="604" t="s">
        <v>1641</v>
      </c>
    </row>
    <row r="4" spans="1:24" ht="18.75" x14ac:dyDescent="0.25">
      <c r="C4" s="619" t="s">
        <v>405</v>
      </c>
      <c r="D4" s="193"/>
      <c r="E4" s="603" t="s">
        <v>1639</v>
      </c>
    </row>
    <row r="5" spans="1:24" x14ac:dyDescent="0.25">
      <c r="B5" s="20">
        <v>1</v>
      </c>
      <c r="C5" s="20">
        <v>2</v>
      </c>
      <c r="D5" s="47">
        <v>3</v>
      </c>
      <c r="E5" s="20">
        <v>4</v>
      </c>
      <c r="F5" s="20">
        <v>5</v>
      </c>
      <c r="G5" s="47">
        <v>6</v>
      </c>
      <c r="H5" s="20">
        <v>7</v>
      </c>
      <c r="I5" s="20">
        <v>8</v>
      </c>
      <c r="J5" s="47">
        <v>9</v>
      </c>
      <c r="K5" s="20">
        <v>10</v>
      </c>
      <c r="L5" s="20">
        <v>11</v>
      </c>
      <c r="M5" s="47">
        <v>12</v>
      </c>
      <c r="N5" s="20">
        <v>13</v>
      </c>
      <c r="O5" s="20">
        <v>14</v>
      </c>
      <c r="P5" s="47">
        <v>15</v>
      </c>
      <c r="Q5" s="20">
        <v>16</v>
      </c>
      <c r="R5" s="20">
        <v>17</v>
      </c>
      <c r="S5" s="47">
        <v>18</v>
      </c>
      <c r="T5" s="20">
        <v>19</v>
      </c>
      <c r="U5" s="20">
        <v>20</v>
      </c>
      <c r="V5" s="47">
        <v>21</v>
      </c>
      <c r="W5" s="20">
        <v>22</v>
      </c>
      <c r="X5" s="20">
        <v>23</v>
      </c>
    </row>
    <row r="6" spans="1:24" ht="37.5" customHeight="1" x14ac:dyDescent="0.25">
      <c r="B6" s="21"/>
      <c r="C6" s="21"/>
      <c r="D6" s="32"/>
      <c r="E6" s="21" t="s">
        <v>1874</v>
      </c>
      <c r="F6" s="21" t="s">
        <v>1875</v>
      </c>
      <c r="G6" s="21" t="s">
        <v>1876</v>
      </c>
      <c r="H6" s="738" t="s">
        <v>1877</v>
      </c>
      <c r="I6" s="21" t="s">
        <v>1878</v>
      </c>
      <c r="J6" s="21" t="s">
        <v>1879</v>
      </c>
      <c r="K6" s="21" t="s">
        <v>1880</v>
      </c>
      <c r="L6" s="20" t="s">
        <v>7</v>
      </c>
      <c r="M6" s="20" t="s">
        <v>8</v>
      </c>
      <c r="N6" s="20" t="s">
        <v>9</v>
      </c>
      <c r="O6" s="20" t="s">
        <v>43</v>
      </c>
      <c r="P6" s="20" t="s">
        <v>44</v>
      </c>
      <c r="Q6" s="20" t="s">
        <v>45</v>
      </c>
      <c r="R6" s="20" t="s">
        <v>46</v>
      </c>
      <c r="S6" s="20" t="s">
        <v>47</v>
      </c>
      <c r="T6" s="20" t="s">
        <v>48</v>
      </c>
      <c r="U6" s="20" t="s">
        <v>49</v>
      </c>
      <c r="V6" s="20" t="s">
        <v>50</v>
      </c>
      <c r="W6" s="20" t="s">
        <v>51</v>
      </c>
      <c r="X6" s="20" t="s">
        <v>52</v>
      </c>
    </row>
    <row r="7" spans="1:24" ht="67.5" customHeight="1" x14ac:dyDescent="0.25">
      <c r="B7" s="32" t="s">
        <v>153</v>
      </c>
      <c r="C7" s="96" t="s">
        <v>1511</v>
      </c>
      <c r="D7" s="32" t="s">
        <v>160</v>
      </c>
      <c r="E7" s="584" t="str">
        <f>'10'!D7</f>
        <v xml:space="preserve">Sveikatinimo paslaugų kokybės gerinimas  ir prieinamumo didinimas </v>
      </c>
      <c r="F7" s="584" t="str">
        <f>'10'!E7</f>
        <v>Darnaus turizmo verslo kūrimas ir plėtra integruojant vietos kultūros ir gamtos  išteklius</v>
      </c>
      <c r="G7" s="584" t="str">
        <f>'10'!F7</f>
        <v>Teminių kaimų kūrimas ir  vietos produktų populiarinimas</v>
      </c>
      <c r="H7" s="737" t="str">
        <f>'10'!G7</f>
        <v>Įtraukios infrastruktūros vystymas taikant sumanius sprendimus</v>
      </c>
      <c r="I7" s="584" t="str">
        <f>'10'!H7</f>
        <v>Jaunimo verslumo ir įtraukties skatinimas</v>
      </c>
      <c r="J7" s="584" t="str">
        <f>'10'!I7</f>
        <v>Teritorinis VVG bendradarbiavimas</v>
      </c>
      <c r="K7" s="584" t="str">
        <f>'10'!J7</f>
        <v>Tarptautinis VVG bendradarbiavimas</v>
      </c>
      <c r="L7" s="584" t="str">
        <f>'10'!K7</f>
        <v>Įtraukios infrastruktūros vystymas taikant sumanius sprendimus</v>
      </c>
      <c r="M7" s="584">
        <f>'10'!L7</f>
        <v>0</v>
      </c>
      <c r="N7" s="584">
        <f>'10'!M7</f>
        <v>0</v>
      </c>
      <c r="O7" s="584">
        <f>'10'!N7</f>
        <v>0</v>
      </c>
      <c r="P7" s="584">
        <f>'10'!O7</f>
        <v>0</v>
      </c>
      <c r="Q7" s="584">
        <f>'10'!P7</f>
        <v>0</v>
      </c>
      <c r="R7" s="584">
        <f>'10'!Q7</f>
        <v>0</v>
      </c>
      <c r="S7" s="584">
        <f>'10'!R7</f>
        <v>0</v>
      </c>
      <c r="T7" s="584">
        <f>'10'!S7</f>
        <v>0</v>
      </c>
      <c r="U7" s="584">
        <f>'10'!T7</f>
        <v>0</v>
      </c>
      <c r="V7" s="584">
        <f>'10'!U7</f>
        <v>0</v>
      </c>
      <c r="W7" s="584">
        <f>'10'!V7</f>
        <v>0</v>
      </c>
      <c r="X7" s="584">
        <f>'10'!W7</f>
        <v>0</v>
      </c>
    </row>
    <row r="8" spans="1:24" x14ac:dyDescent="0.25">
      <c r="B8" s="32" t="str">
        <f>'6'!B7</f>
        <v>A</v>
      </c>
      <c r="C8" s="128" t="str">
        <f>'6'!C7</f>
        <v>ES bendrieji rezultato rodikliai:</v>
      </c>
      <c r="D8" s="21"/>
      <c r="E8" s="47"/>
      <c r="F8" s="20"/>
      <c r="G8" s="20"/>
      <c r="H8" s="20"/>
      <c r="I8" s="20"/>
      <c r="J8" s="20"/>
      <c r="K8" s="20"/>
      <c r="L8" s="20"/>
      <c r="M8" s="20"/>
      <c r="N8" s="20"/>
      <c r="O8" s="20"/>
      <c r="P8" s="20"/>
      <c r="Q8" s="20"/>
      <c r="R8" s="20"/>
      <c r="S8" s="20"/>
      <c r="T8" s="20"/>
      <c r="U8" s="20"/>
      <c r="V8" s="20"/>
      <c r="W8" s="20"/>
      <c r="X8" s="20"/>
    </row>
    <row r="9" spans="1:24" ht="75" x14ac:dyDescent="0.25">
      <c r="A9" s="1" t="s">
        <v>541</v>
      </c>
      <c r="B9" s="488" t="str">
        <f>'6'!B8</f>
        <v>R.3</v>
      </c>
      <c r="C9" s="488" t="str">
        <f>'6'!C8</f>
        <v>Žemės ūkio sektoriaus skaitmeninimas. Ūkių, pagal BŽŪP gaunančių paramą skaitmeninėms ūkininkavimo technologijoms plėtoti, skaičius</v>
      </c>
      <c r="D9" s="634">
        <f>SUM(E9:X9)</f>
        <v>0</v>
      </c>
      <c r="E9" s="486">
        <f>'11'!D9</f>
        <v>0</v>
      </c>
      <c r="F9" s="486">
        <f>'11'!E9</f>
        <v>0</v>
      </c>
      <c r="G9" s="486">
        <f>'11'!F9</f>
        <v>0</v>
      </c>
      <c r="H9" s="735">
        <f>'11'!G9</f>
        <v>0</v>
      </c>
      <c r="I9" s="486">
        <f>'11'!H9</f>
        <v>0</v>
      </c>
      <c r="J9" s="486">
        <f>'11'!I9</f>
        <v>0</v>
      </c>
      <c r="K9" s="486">
        <f>'11'!J9</f>
        <v>0</v>
      </c>
      <c r="L9" s="486">
        <f>'11'!K9</f>
        <v>0</v>
      </c>
      <c r="M9" s="486">
        <f>'11'!L9</f>
        <v>0</v>
      </c>
      <c r="N9" s="486">
        <f>'11'!M9</f>
        <v>0</v>
      </c>
      <c r="O9" s="486">
        <f>'11'!N9</f>
        <v>0</v>
      </c>
      <c r="P9" s="486">
        <f>'11'!O9</f>
        <v>0</v>
      </c>
      <c r="Q9" s="486">
        <f>'11'!P9</f>
        <v>0</v>
      </c>
      <c r="R9" s="486">
        <f>'11'!Q9</f>
        <v>0</v>
      </c>
      <c r="S9" s="486">
        <f>'11'!R9</f>
        <v>0</v>
      </c>
      <c r="T9" s="486">
        <f>'11'!S9</f>
        <v>0</v>
      </c>
      <c r="U9" s="486">
        <f>'11'!T9</f>
        <v>0</v>
      </c>
      <c r="V9" s="486">
        <f>'11'!U9</f>
        <v>0</v>
      </c>
      <c r="W9" s="486">
        <f>'11'!V9</f>
        <v>0</v>
      </c>
      <c r="X9" s="489">
        <f>'11'!W9</f>
        <v>0</v>
      </c>
    </row>
    <row r="10" spans="1:24" ht="60" x14ac:dyDescent="0.25">
      <c r="A10" s="1" t="s">
        <v>557</v>
      </c>
      <c r="B10" s="488" t="str">
        <f>'6'!B9</f>
        <v>R.37</v>
      </c>
      <c r="C10" s="488" t="str">
        <f>'6'!C9</f>
        <v>Ekonomikos augimas ir darbo vietų kūrimas kaimo vietovėse. BŽŪP projektais remiamas naujų darbo vietų kūrimas</v>
      </c>
      <c r="D10" s="635">
        <f t="shared" ref="D10:D13" si="0">SUM(E10:X10)</f>
        <v>18</v>
      </c>
      <c r="E10" s="487">
        <f>'11'!D25</f>
        <v>6.5</v>
      </c>
      <c r="F10" s="487">
        <f>'11'!E25</f>
        <v>6.5</v>
      </c>
      <c r="G10" s="487">
        <f>'11'!F25</f>
        <v>5</v>
      </c>
      <c r="H10" s="736">
        <f>'11'!G25</f>
        <v>0</v>
      </c>
      <c r="I10" s="487">
        <f>'11'!H25</f>
        <v>0</v>
      </c>
      <c r="J10" s="487">
        <f>'11'!I25</f>
        <v>0</v>
      </c>
      <c r="K10" s="487">
        <f>'11'!J25</f>
        <v>0</v>
      </c>
      <c r="L10" s="487">
        <f>'11'!K25</f>
        <v>0</v>
      </c>
      <c r="M10" s="487">
        <f>'11'!L25</f>
        <v>0</v>
      </c>
      <c r="N10" s="487">
        <f>'11'!M25</f>
        <v>0</v>
      </c>
      <c r="O10" s="487">
        <f>'11'!N25</f>
        <v>0</v>
      </c>
      <c r="P10" s="487">
        <f>'11'!O25</f>
        <v>0</v>
      </c>
      <c r="Q10" s="487">
        <f>'11'!P25</f>
        <v>0</v>
      </c>
      <c r="R10" s="487">
        <f>'11'!Q25</f>
        <v>0</v>
      </c>
      <c r="S10" s="487">
        <f>'11'!R25</f>
        <v>0</v>
      </c>
      <c r="T10" s="487">
        <f>'11'!S25</f>
        <v>0</v>
      </c>
      <c r="U10" s="487">
        <f>'11'!T25</f>
        <v>0</v>
      </c>
      <c r="V10" s="487">
        <f>'11'!U25</f>
        <v>0</v>
      </c>
      <c r="W10" s="487">
        <f>'11'!V25</f>
        <v>0</v>
      </c>
      <c r="X10" s="490">
        <f>'11'!W25</f>
        <v>0</v>
      </c>
    </row>
    <row r="11" spans="1:24" ht="75" x14ac:dyDescent="0.25">
      <c r="A11" s="1" t="s">
        <v>575</v>
      </c>
      <c r="B11" s="488" t="str">
        <f>'6'!B10</f>
        <v>R.39</v>
      </c>
      <c r="C11" s="488" t="str">
        <f>'6'!C10</f>
        <v>Kaimo ekonomikos plėtojimas. Kaimo verslo įmonių, įskaitant bioekonomikos įmones, kuriamų naudojantis pagal BŽŪP skiriama parama, skaičius</v>
      </c>
      <c r="D11" s="634">
        <f t="shared" si="0"/>
        <v>13</v>
      </c>
      <c r="E11" s="486">
        <f>'11'!D43</f>
        <v>4</v>
      </c>
      <c r="F11" s="486">
        <f>'11'!E43</f>
        <v>4</v>
      </c>
      <c r="G11" s="486">
        <f>'11'!F43</f>
        <v>5</v>
      </c>
      <c r="H11" s="735">
        <v>0</v>
      </c>
      <c r="I11" s="486">
        <f>'11'!H43</f>
        <v>0</v>
      </c>
      <c r="J11" s="486">
        <f>'11'!I43</f>
        <v>0</v>
      </c>
      <c r="K11" s="486">
        <f>'11'!J43</f>
        <v>0</v>
      </c>
      <c r="L11" s="486">
        <f>'11'!K43</f>
        <v>0</v>
      </c>
      <c r="M11" s="486">
        <f>'11'!L43</f>
        <v>0</v>
      </c>
      <c r="N11" s="486">
        <f>'11'!M43</f>
        <v>0</v>
      </c>
      <c r="O11" s="486">
        <f>'11'!N43</f>
        <v>0</v>
      </c>
      <c r="P11" s="486">
        <f>'11'!O43</f>
        <v>0</v>
      </c>
      <c r="Q11" s="486">
        <f>'11'!P43</f>
        <v>0</v>
      </c>
      <c r="R11" s="486">
        <f>'11'!Q43</f>
        <v>0</v>
      </c>
      <c r="S11" s="486">
        <f>'11'!R43</f>
        <v>0</v>
      </c>
      <c r="T11" s="486">
        <f>'11'!S43</f>
        <v>0</v>
      </c>
      <c r="U11" s="486">
        <f>'11'!T43</f>
        <v>0</v>
      </c>
      <c r="V11" s="486">
        <f>'11'!U43</f>
        <v>0</v>
      </c>
      <c r="W11" s="486">
        <f>'11'!V43</f>
        <v>0</v>
      </c>
      <c r="X11" s="489">
        <f>'11'!W43</f>
        <v>0</v>
      </c>
    </row>
    <row r="12" spans="1:24" ht="75" x14ac:dyDescent="0.25">
      <c r="A12" s="1" t="s">
        <v>591</v>
      </c>
      <c r="B12" s="488" t="str">
        <f>'6'!B11</f>
        <v>R.41</v>
      </c>
      <c r="C12" s="488" t="str">
        <f>'6'!C11</f>
        <v>Europos kaimo tinklų kūrimas. Kaimo gyventojų, kuriems, naudojantis BŽŪP parama, sudarytos palankesnės sąlygos naudotis paslaugomis ir infrastruktūra, skaičius</v>
      </c>
      <c r="D12" s="634">
        <f t="shared" si="0"/>
        <v>4990</v>
      </c>
      <c r="E12" s="486">
        <v>0</v>
      </c>
      <c r="F12" s="486">
        <f>'11'!E59</f>
        <v>2244</v>
      </c>
      <c r="G12" s="486">
        <f>'11'!F59</f>
        <v>1250</v>
      </c>
      <c r="H12" s="735">
        <f>'11'!G59</f>
        <v>0</v>
      </c>
      <c r="I12" s="486">
        <f>'11'!H59</f>
        <v>0</v>
      </c>
      <c r="J12" s="486">
        <f>'11'!I59</f>
        <v>0</v>
      </c>
      <c r="K12" s="486">
        <f>'11'!J59</f>
        <v>0</v>
      </c>
      <c r="L12" s="486">
        <f>'11'!K59</f>
        <v>1496</v>
      </c>
      <c r="M12" s="486">
        <f>'11'!L59</f>
        <v>0</v>
      </c>
      <c r="N12" s="486">
        <f>'11'!M59</f>
        <v>0</v>
      </c>
      <c r="O12" s="486">
        <f>'11'!N59</f>
        <v>0</v>
      </c>
      <c r="P12" s="486">
        <f>'11'!O59</f>
        <v>0</v>
      </c>
      <c r="Q12" s="486">
        <f>'11'!P59</f>
        <v>0</v>
      </c>
      <c r="R12" s="486">
        <f>'11'!Q59</f>
        <v>0</v>
      </c>
      <c r="S12" s="486">
        <f>'11'!R59</f>
        <v>0</v>
      </c>
      <c r="T12" s="486">
        <f>'11'!S59</f>
        <v>0</v>
      </c>
      <c r="U12" s="486">
        <f>'11'!T59</f>
        <v>0</v>
      </c>
      <c r="V12" s="486">
        <f>'11'!U59</f>
        <v>0</v>
      </c>
      <c r="W12" s="486">
        <f>'11'!V59</f>
        <v>0</v>
      </c>
      <c r="X12" s="486">
        <f>'11'!W59</f>
        <v>0</v>
      </c>
    </row>
    <row r="13" spans="1:24" ht="45" x14ac:dyDescent="0.25">
      <c r="A13" s="1" t="s">
        <v>607</v>
      </c>
      <c r="B13" s="488" t="str">
        <f>'6'!B12</f>
        <v>R.42</v>
      </c>
      <c r="C13" s="488" t="str">
        <f>'6'!C12</f>
        <v>Socialinės įtraukties skatinimas. Asmenų, kuriems taikomi remiami socialinės įtraukties projektai, skaičius</v>
      </c>
      <c r="D13" s="634">
        <f t="shared" si="0"/>
        <v>879</v>
      </c>
      <c r="E13" s="486">
        <f>'11'!D75</f>
        <v>0</v>
      </c>
      <c r="F13" s="486">
        <f>'11'!E75</f>
        <v>0</v>
      </c>
      <c r="G13" s="486">
        <f>'11'!F75</f>
        <v>310</v>
      </c>
      <c r="H13" s="735">
        <f>'11'!G75</f>
        <v>0</v>
      </c>
      <c r="I13" s="486">
        <f>'11'!H75</f>
        <v>175</v>
      </c>
      <c r="J13" s="486">
        <f>'11'!I75</f>
        <v>10</v>
      </c>
      <c r="K13" s="486">
        <f>'11'!J75</f>
        <v>10</v>
      </c>
      <c r="L13" s="486">
        <f>'11'!K75</f>
        <v>374</v>
      </c>
      <c r="M13" s="486">
        <f>'11'!L75</f>
        <v>0</v>
      </c>
      <c r="N13" s="486">
        <f>'11'!M75</f>
        <v>0</v>
      </c>
      <c r="O13" s="486">
        <f>'11'!N75</f>
        <v>0</v>
      </c>
      <c r="P13" s="486">
        <f>'11'!O75</f>
        <v>0</v>
      </c>
      <c r="Q13" s="486">
        <f>'11'!P75</f>
        <v>0</v>
      </c>
      <c r="R13" s="486">
        <f>'11'!Q75</f>
        <v>0</v>
      </c>
      <c r="S13" s="486">
        <f>'11'!R75</f>
        <v>0</v>
      </c>
      <c r="T13" s="486">
        <f>'11'!S75</f>
        <v>0</v>
      </c>
      <c r="U13" s="486">
        <f>'11'!T75</f>
        <v>0</v>
      </c>
      <c r="V13" s="486">
        <f>'11'!U75</f>
        <v>0</v>
      </c>
      <c r="W13" s="486">
        <f>'11'!V75</f>
        <v>0</v>
      </c>
      <c r="X13" s="486">
        <f>'11'!W75</f>
        <v>0</v>
      </c>
    </row>
    <row r="14" spans="1:24" ht="18.75" x14ac:dyDescent="0.25">
      <c r="C14" s="619" t="s">
        <v>406</v>
      </c>
    </row>
    <row r="15" spans="1:24" x14ac:dyDescent="0.25">
      <c r="B15" s="20">
        <v>1</v>
      </c>
      <c r="C15" s="20">
        <v>2</v>
      </c>
      <c r="D15" s="47">
        <v>3</v>
      </c>
      <c r="E15" s="20">
        <v>4</v>
      </c>
      <c r="F15" s="20">
        <v>5</v>
      </c>
      <c r="G15" s="47">
        <v>6</v>
      </c>
      <c r="H15" s="20">
        <v>7</v>
      </c>
      <c r="I15" s="20">
        <v>8</v>
      </c>
      <c r="J15" s="47">
        <v>9</v>
      </c>
    </row>
    <row r="16" spans="1:24" ht="45" x14ac:dyDescent="0.25">
      <c r="B16" s="32" t="s">
        <v>153</v>
      </c>
      <c r="C16" s="96" t="s">
        <v>1511</v>
      </c>
      <c r="D16" s="32" t="s">
        <v>160</v>
      </c>
      <c r="E16" s="32" t="s">
        <v>100</v>
      </c>
      <c r="F16" s="32" t="s">
        <v>101</v>
      </c>
      <c r="G16" s="32" t="s">
        <v>102</v>
      </c>
      <c r="H16" s="32" t="s">
        <v>103</v>
      </c>
      <c r="I16" s="32" t="s">
        <v>104</v>
      </c>
      <c r="J16" s="32" t="s">
        <v>105</v>
      </c>
    </row>
    <row r="17" spans="1:26" ht="75" x14ac:dyDescent="0.25">
      <c r="A17" s="1" t="s">
        <v>542</v>
      </c>
      <c r="B17" s="488" t="str">
        <f t="shared" ref="B17:C21" si="1">B9</f>
        <v>R.3</v>
      </c>
      <c r="C17" s="488" t="str">
        <f t="shared" si="1"/>
        <v>Žemės ūkio sektoriaus skaitmeninimas. Ūkių, pagal BŽŪP gaunančių paramą skaitmeninėms ūkininkavimo technologijoms plėtoti, skaičius</v>
      </c>
      <c r="D17" s="634">
        <f>SUM(E17:J17)</f>
        <v>0</v>
      </c>
      <c r="E17" s="486">
        <f>VLOOKUP(E$16,'11'!$B$11:$C$16,2,FALSE)</f>
        <v>0</v>
      </c>
      <c r="F17" s="486">
        <f>VLOOKUP(F$16,'11'!$B$11:$C$16,2,FALSE)</f>
        <v>0</v>
      </c>
      <c r="G17" s="486">
        <f>VLOOKUP(G$16,'11'!$B$11:$C$16,2,FALSE)</f>
        <v>0</v>
      </c>
      <c r="H17" s="486">
        <f>VLOOKUP(H$16,'11'!$B$11:$C$16,2,FALSE)</f>
        <v>0</v>
      </c>
      <c r="I17" s="486">
        <f>VLOOKUP(I$16,'11'!$B$11:$C$16,2,FALSE)</f>
        <v>0</v>
      </c>
      <c r="J17" s="486">
        <f>VLOOKUP(J$16,'11'!$B$11:$C$16,2,FALSE)</f>
        <v>0</v>
      </c>
    </row>
    <row r="18" spans="1:26" ht="60" x14ac:dyDescent="0.25">
      <c r="A18" s="1" t="s">
        <v>560</v>
      </c>
      <c r="B18" s="488" t="str">
        <f t="shared" si="1"/>
        <v>R.37</v>
      </c>
      <c r="C18" s="488" t="str">
        <f t="shared" si="1"/>
        <v>Ekonomikos augimas ir darbo vietų kūrimas kaimo vietovėse. BŽŪP projektais remiamas naujų darbo vietų kūrimas</v>
      </c>
      <c r="D18" s="635">
        <f t="shared" ref="D18:D21" si="2">SUM(E18:J18)</f>
        <v>18</v>
      </c>
      <c r="E18" s="487">
        <f>VLOOKUP(E$16,'11'!$B$29:$C$34,2,FALSE)</f>
        <v>0</v>
      </c>
      <c r="F18" s="487">
        <f>VLOOKUP(F$16,'11'!$B$29:$C$34,2,FALSE)</f>
        <v>0</v>
      </c>
      <c r="G18" s="487">
        <f>VLOOKUP(G$16,'11'!$B$29:$C$34,2,FALSE)</f>
        <v>16</v>
      </c>
      <c r="H18" s="487">
        <f>VLOOKUP(H$16,'11'!$B$29:$C$34,2,FALSE)</f>
        <v>2</v>
      </c>
      <c r="I18" s="487">
        <f>VLOOKUP(I$16,'11'!$B$29:$C$34,2,FALSE)</f>
        <v>0</v>
      </c>
      <c r="J18" s="487">
        <f>VLOOKUP(J$16,'11'!$B$29:$C$34,2,FALSE)</f>
        <v>0</v>
      </c>
    </row>
    <row r="19" spans="1:26" ht="75" x14ac:dyDescent="0.25">
      <c r="A19" s="1" t="s">
        <v>576</v>
      </c>
      <c r="B19" s="488" t="str">
        <f t="shared" si="1"/>
        <v>R.39</v>
      </c>
      <c r="C19" s="488" t="str">
        <f t="shared" si="1"/>
        <v>Kaimo ekonomikos plėtojimas. Kaimo verslo įmonių, įskaitant bioekonomikos įmones, kuriamų naudojantis pagal BŽŪP skiriama parama, skaičius</v>
      </c>
      <c r="D19" s="634">
        <f t="shared" si="2"/>
        <v>13</v>
      </c>
      <c r="E19" s="486">
        <f>VLOOKUP(E$16,'11'!$B$45:$C$50,2,FALSE)</f>
        <v>0</v>
      </c>
      <c r="F19" s="485">
        <f>VLOOKUP(F$16,'11'!$B$45:$C$50,2,FALSE)</f>
        <v>0</v>
      </c>
      <c r="G19" s="485">
        <f>VLOOKUP(G$16,'11'!$B$45:$C$50,2,FALSE)</f>
        <v>8</v>
      </c>
      <c r="H19" s="485">
        <f>VLOOKUP(H$16,'11'!$B$45:$C$50,2,FALSE)</f>
        <v>5</v>
      </c>
      <c r="I19" s="485">
        <f>VLOOKUP(I$16,'11'!$B$45:$C$50,2,FALSE)</f>
        <v>0</v>
      </c>
      <c r="J19" s="485">
        <f>VLOOKUP(J$16,'11'!$B$45:$C$50,2,FALSE)</f>
        <v>0</v>
      </c>
    </row>
    <row r="20" spans="1:26" ht="75" x14ac:dyDescent="0.25">
      <c r="A20" s="1" t="s">
        <v>592</v>
      </c>
      <c r="B20" s="488" t="str">
        <f t="shared" si="1"/>
        <v>R.41</v>
      </c>
      <c r="C20" s="488" t="str">
        <f t="shared" si="1"/>
        <v>Europos kaimo tinklų kūrimas. Kaimo gyventojų, kuriems, naudojantis BŽŪP parama, sudarytos palankesnės sąlygos naudotis paslaugomis ir infrastruktūra, skaičius</v>
      </c>
      <c r="D20" s="634">
        <f t="shared" si="2"/>
        <v>4990</v>
      </c>
      <c r="E20" s="486">
        <f>VLOOKUP(E$16,'11'!$B$61:$C$66,2,FALSE)</f>
        <v>0</v>
      </c>
      <c r="F20" s="485">
        <f>VLOOKUP(F$16,'11'!$B$61:$C$66,2,FALSE)</f>
        <v>0</v>
      </c>
      <c r="G20" s="485">
        <f>VLOOKUP(G$16,'11'!$B$61:$C$66,2,FALSE)</f>
        <v>4116</v>
      </c>
      <c r="H20" s="485">
        <f>VLOOKUP(H$16,'11'!$B$61:$C$66,2,FALSE)</f>
        <v>874</v>
      </c>
      <c r="I20" s="485">
        <f>VLOOKUP(I$16,'11'!$B$61:$C$66,2,FALSE)</f>
        <v>0</v>
      </c>
      <c r="J20" s="485">
        <f>VLOOKUP(J$16,'11'!$B$61:$C$66,2,FALSE)</f>
        <v>0</v>
      </c>
    </row>
    <row r="21" spans="1:26" ht="45" x14ac:dyDescent="0.25">
      <c r="A21" s="1" t="s">
        <v>608</v>
      </c>
      <c r="B21" s="488" t="str">
        <f t="shared" si="1"/>
        <v>R.42</v>
      </c>
      <c r="C21" s="488" t="str">
        <f t="shared" si="1"/>
        <v>Socialinės įtraukties skatinimas. Asmenų, kuriems taikomi remiami socialinės įtraukties projektai, skaičius</v>
      </c>
      <c r="D21" s="634">
        <f t="shared" si="2"/>
        <v>879</v>
      </c>
      <c r="E21" s="486">
        <f>VLOOKUP(E$16,'11'!$B$77:$C$82,2,FALSE)</f>
        <v>0</v>
      </c>
      <c r="F21" s="485">
        <f>VLOOKUP(F$16,'11'!$B$77:$C$82,2,FALSE)</f>
        <v>0</v>
      </c>
      <c r="G21" s="485">
        <f>VLOOKUP(G$16,'11'!$B$77:$C$82,2,FALSE)</f>
        <v>673</v>
      </c>
      <c r="H21" s="485">
        <f>VLOOKUP(H$16,'11'!$B$77:$C$82,2,FALSE)</f>
        <v>206</v>
      </c>
      <c r="I21" s="485">
        <f>VLOOKUP(I$16,'11'!$B$77:$C$82,2,FALSE)</f>
        <v>0</v>
      </c>
      <c r="J21" s="485">
        <f>VLOOKUP(J$16,'11'!$B$77:$C$82,2,FALSE)</f>
        <v>0</v>
      </c>
    </row>
    <row r="22" spans="1:26" ht="18.75" x14ac:dyDescent="0.25">
      <c r="C22" s="619" t="s">
        <v>407</v>
      </c>
    </row>
    <row r="23" spans="1:26" x14ac:dyDescent="0.25">
      <c r="B23" s="492">
        <v>1</v>
      </c>
      <c r="C23" s="492">
        <v>2</v>
      </c>
      <c r="D23" s="493">
        <v>3</v>
      </c>
      <c r="E23" s="492">
        <v>4</v>
      </c>
      <c r="F23" s="492">
        <v>5</v>
      </c>
      <c r="G23" s="493">
        <v>6</v>
      </c>
      <c r="H23" s="492">
        <v>7</v>
      </c>
      <c r="I23" s="492">
        <v>8</v>
      </c>
      <c r="J23" s="493">
        <v>9</v>
      </c>
      <c r="K23" s="492">
        <v>10</v>
      </c>
      <c r="L23" s="492">
        <v>11</v>
      </c>
      <c r="M23" s="493">
        <v>12</v>
      </c>
      <c r="N23" s="492">
        <v>13</v>
      </c>
      <c r="O23" s="492">
        <v>14</v>
      </c>
      <c r="P23" s="493">
        <v>15</v>
      </c>
      <c r="Q23" s="492">
        <v>16</v>
      </c>
      <c r="R23" s="492">
        <v>17</v>
      </c>
      <c r="S23" s="493">
        <v>18</v>
      </c>
      <c r="T23" s="492">
        <v>19</v>
      </c>
      <c r="U23" s="492">
        <v>20</v>
      </c>
      <c r="V23" s="493">
        <v>21</v>
      </c>
      <c r="W23" s="492">
        <v>22</v>
      </c>
      <c r="X23" s="492">
        <v>23</v>
      </c>
      <c r="Z23" s="121" t="s">
        <v>1316</v>
      </c>
    </row>
    <row r="24" spans="1:26" x14ac:dyDescent="0.25">
      <c r="B24" s="484"/>
      <c r="C24" s="484"/>
      <c r="D24" s="483"/>
      <c r="E24" s="492" t="s">
        <v>0</v>
      </c>
      <c r="F24" s="492" t="s">
        <v>1</v>
      </c>
      <c r="G24" s="492" t="s">
        <v>2</v>
      </c>
      <c r="H24" s="492" t="s">
        <v>3</v>
      </c>
      <c r="I24" s="492" t="s">
        <v>4</v>
      </c>
      <c r="J24" s="492" t="s">
        <v>5</v>
      </c>
      <c r="K24" s="492" t="s">
        <v>6</v>
      </c>
      <c r="L24" s="492" t="s">
        <v>7</v>
      </c>
      <c r="M24" s="492" t="s">
        <v>8</v>
      </c>
      <c r="N24" s="492" t="s">
        <v>9</v>
      </c>
      <c r="O24" s="492" t="s">
        <v>43</v>
      </c>
      <c r="P24" s="492" t="s">
        <v>44</v>
      </c>
      <c r="Q24" s="492" t="s">
        <v>45</v>
      </c>
      <c r="R24" s="492" t="s">
        <v>46</v>
      </c>
      <c r="S24" s="492" t="s">
        <v>47</v>
      </c>
      <c r="T24" s="492" t="s">
        <v>48</v>
      </c>
      <c r="U24" s="492" t="s">
        <v>49</v>
      </c>
      <c r="V24" s="492" t="s">
        <v>50</v>
      </c>
      <c r="W24" s="492" t="s">
        <v>51</v>
      </c>
      <c r="X24" s="492" t="s">
        <v>52</v>
      </c>
      <c r="Z24" s="121" t="s">
        <v>1110</v>
      </c>
    </row>
    <row r="25" spans="1:26" ht="67.5" customHeight="1" x14ac:dyDescent="0.25">
      <c r="B25" s="483" t="s">
        <v>153</v>
      </c>
      <c r="C25" s="494" t="s">
        <v>1511</v>
      </c>
      <c r="D25" s="483" t="s">
        <v>160</v>
      </c>
      <c r="E25" s="491" t="str">
        <f>'10'!D7</f>
        <v xml:space="preserve">Sveikatinimo paslaugų kokybės gerinimas  ir prieinamumo didinimas </v>
      </c>
      <c r="F25" s="491" t="str">
        <f>'10'!E7</f>
        <v>Darnaus turizmo verslo kūrimas ir plėtra integruojant vietos kultūros ir gamtos  išteklius</v>
      </c>
      <c r="G25" s="491" t="str">
        <f>'10'!F7</f>
        <v>Teminių kaimų kūrimas ir  vietos produktų populiarinimas</v>
      </c>
      <c r="H25" s="491" t="str">
        <f>'10'!G7</f>
        <v>Įtraukios infrastruktūros vystymas taikant sumanius sprendimus</v>
      </c>
      <c r="I25" s="491" t="str">
        <f>'10'!H7</f>
        <v>Jaunimo verslumo ir įtraukties skatinimas</v>
      </c>
      <c r="J25" s="491" t="str">
        <f>'10'!I7</f>
        <v>Teritorinis VVG bendradarbiavimas</v>
      </c>
      <c r="K25" s="491" t="str">
        <f>'10'!J7</f>
        <v>Tarptautinis VVG bendradarbiavimas</v>
      </c>
      <c r="L25" s="491" t="str">
        <f>'10'!K7</f>
        <v>Įtraukios infrastruktūros vystymas taikant sumanius sprendimus</v>
      </c>
      <c r="M25" s="491">
        <f>'10'!L7</f>
        <v>0</v>
      </c>
      <c r="N25" s="491">
        <f>'10'!M7</f>
        <v>0</v>
      </c>
      <c r="O25" s="491">
        <f>'10'!N7</f>
        <v>0</v>
      </c>
      <c r="P25" s="491">
        <f>'10'!O7</f>
        <v>0</v>
      </c>
      <c r="Q25" s="491">
        <f>'10'!P7</f>
        <v>0</v>
      </c>
      <c r="R25" s="491">
        <f>'10'!Q7</f>
        <v>0</v>
      </c>
      <c r="S25" s="491">
        <f>'10'!R7</f>
        <v>0</v>
      </c>
      <c r="T25" s="491">
        <f>'10'!S7</f>
        <v>0</v>
      </c>
      <c r="U25" s="491">
        <f>'10'!T7</f>
        <v>0</v>
      </c>
      <c r="V25" s="491">
        <f>'10'!U7</f>
        <v>0</v>
      </c>
      <c r="W25" s="491">
        <f>'10'!V7</f>
        <v>0</v>
      </c>
      <c r="X25" s="491">
        <f>'10'!W7</f>
        <v>0</v>
      </c>
      <c r="Z25" s="121"/>
    </row>
    <row r="26" spans="1:26" x14ac:dyDescent="0.25">
      <c r="B26" s="494" t="str">
        <f>'6'!B34</f>
        <v>E</v>
      </c>
      <c r="C26" s="497" t="str">
        <f>'6'!C34</f>
        <v>VPS rodikliai (produkto, rezultato):</v>
      </c>
      <c r="D26" s="633"/>
      <c r="E26" s="632"/>
      <c r="F26" s="632"/>
      <c r="G26" s="632"/>
      <c r="H26" s="632"/>
      <c r="I26" s="632"/>
      <c r="J26" s="632"/>
      <c r="K26" s="632"/>
      <c r="L26" s="632"/>
      <c r="M26" s="632"/>
      <c r="N26" s="632"/>
      <c r="O26" s="632"/>
      <c r="P26" s="632"/>
      <c r="Q26" s="632"/>
      <c r="R26" s="632"/>
      <c r="S26" s="632"/>
      <c r="T26" s="632"/>
      <c r="U26" s="632"/>
      <c r="V26" s="632"/>
      <c r="W26" s="632"/>
      <c r="X26" s="495"/>
    </row>
    <row r="27" spans="1:26" x14ac:dyDescent="0.25">
      <c r="A27" s="1" t="s">
        <v>788</v>
      </c>
      <c r="B27" s="496" t="str">
        <f>'6'!B35</f>
        <v>ALYT-P.1</v>
      </c>
      <c r="C27" s="488">
        <f>'6'!C35</f>
        <v>0</v>
      </c>
      <c r="D27" s="634">
        <f>SUM(E27:X27)</f>
        <v>0</v>
      </c>
      <c r="E27" s="486">
        <f>'11'!D91</f>
        <v>0</v>
      </c>
      <c r="F27" s="486">
        <f>'11'!E91</f>
        <v>0</v>
      </c>
      <c r="G27" s="486">
        <f>'11'!F91</f>
        <v>0</v>
      </c>
      <c r="H27" s="486">
        <f>'11'!G91</f>
        <v>0</v>
      </c>
      <c r="I27" s="486">
        <f>'11'!H91</f>
        <v>0</v>
      </c>
      <c r="J27" s="486">
        <f>'11'!I91</f>
        <v>0</v>
      </c>
      <c r="K27" s="486">
        <f>'11'!J91</f>
        <v>0</v>
      </c>
      <c r="L27" s="486">
        <f>'11'!K91</f>
        <v>0</v>
      </c>
      <c r="M27" s="486">
        <f>'11'!L91</f>
        <v>0</v>
      </c>
      <c r="N27" s="486">
        <f>'11'!M91</f>
        <v>0</v>
      </c>
      <c r="O27" s="486">
        <f>'11'!N91</f>
        <v>0</v>
      </c>
      <c r="P27" s="486">
        <f>'11'!O91</f>
        <v>0</v>
      </c>
      <c r="Q27" s="486">
        <f>'11'!P91</f>
        <v>0</v>
      </c>
      <c r="R27" s="486">
        <f>'11'!Q91</f>
        <v>0</v>
      </c>
      <c r="S27" s="486">
        <f>'11'!R91</f>
        <v>0</v>
      </c>
      <c r="T27" s="486">
        <f>'11'!S91</f>
        <v>0</v>
      </c>
      <c r="U27" s="486">
        <f>'11'!T91</f>
        <v>0</v>
      </c>
      <c r="V27" s="486">
        <f>'11'!U91</f>
        <v>0</v>
      </c>
      <c r="W27" s="486">
        <f>'11'!V91</f>
        <v>0</v>
      </c>
      <c r="X27" s="486">
        <f>'11'!W91</f>
        <v>0</v>
      </c>
    </row>
    <row r="28" spans="1:26" x14ac:dyDescent="0.25">
      <c r="A28" s="1" t="s">
        <v>804</v>
      </c>
      <c r="B28" s="496" t="str">
        <f>'6'!B36</f>
        <v>ALYT-P.2</v>
      </c>
      <c r="C28" s="488">
        <f>'6'!C36</f>
        <v>0</v>
      </c>
      <c r="D28" s="634">
        <f t="shared" ref="D28:D36" si="3">SUM(E28:X28)</f>
        <v>0</v>
      </c>
      <c r="E28" s="486">
        <f>'11'!D107</f>
        <v>0</v>
      </c>
      <c r="F28" s="486">
        <f>'11'!E107</f>
        <v>0</v>
      </c>
      <c r="G28" s="486">
        <f>'11'!F107</f>
        <v>0</v>
      </c>
      <c r="H28" s="486">
        <f>'11'!G107</f>
        <v>0</v>
      </c>
      <c r="I28" s="486">
        <f>'11'!H107</f>
        <v>0</v>
      </c>
      <c r="J28" s="486">
        <f>'11'!I107</f>
        <v>0</v>
      </c>
      <c r="K28" s="486">
        <f>'11'!J107</f>
        <v>0</v>
      </c>
      <c r="L28" s="486">
        <f>'11'!K107</f>
        <v>0</v>
      </c>
      <c r="M28" s="486">
        <f>'11'!L107</f>
        <v>0</v>
      </c>
      <c r="N28" s="486">
        <f>'11'!M107</f>
        <v>0</v>
      </c>
      <c r="O28" s="486">
        <f>'11'!N107</f>
        <v>0</v>
      </c>
      <c r="P28" s="486">
        <f>'11'!O107</f>
        <v>0</v>
      </c>
      <c r="Q28" s="486">
        <f>'11'!P107</f>
        <v>0</v>
      </c>
      <c r="R28" s="486">
        <f>'11'!Q107</f>
        <v>0</v>
      </c>
      <c r="S28" s="486">
        <f>'11'!R107</f>
        <v>0</v>
      </c>
      <c r="T28" s="486">
        <f>'11'!S107</f>
        <v>0</v>
      </c>
      <c r="U28" s="486">
        <f>'11'!T107</f>
        <v>0</v>
      </c>
      <c r="V28" s="486">
        <f>'11'!U107</f>
        <v>0</v>
      </c>
      <c r="W28" s="486">
        <f>'11'!V107</f>
        <v>0</v>
      </c>
      <c r="X28" s="486">
        <f>'11'!W107</f>
        <v>0</v>
      </c>
    </row>
    <row r="29" spans="1:26" x14ac:dyDescent="0.25">
      <c r="A29" s="1" t="s">
        <v>820</v>
      </c>
      <c r="B29" s="496" t="str">
        <f>'6'!B37</f>
        <v>ALYT-P.3</v>
      </c>
      <c r="C29" s="488">
        <f>'6'!C37</f>
        <v>0</v>
      </c>
      <c r="D29" s="634">
        <f t="shared" si="3"/>
        <v>0</v>
      </c>
      <c r="E29" s="486">
        <f>'11'!D123</f>
        <v>0</v>
      </c>
      <c r="F29" s="486">
        <f>'11'!E123</f>
        <v>0</v>
      </c>
      <c r="G29" s="486">
        <f>'11'!F123</f>
        <v>0</v>
      </c>
      <c r="H29" s="486">
        <f>'11'!G123</f>
        <v>0</v>
      </c>
      <c r="I29" s="486">
        <f>'11'!H123</f>
        <v>0</v>
      </c>
      <c r="J29" s="486">
        <f>'11'!I123</f>
        <v>0</v>
      </c>
      <c r="K29" s="486">
        <f>'11'!J123</f>
        <v>0</v>
      </c>
      <c r="L29" s="486">
        <f>'11'!K123</f>
        <v>0</v>
      </c>
      <c r="M29" s="486">
        <f>'11'!L123</f>
        <v>0</v>
      </c>
      <c r="N29" s="486">
        <f>'11'!M123</f>
        <v>0</v>
      </c>
      <c r="O29" s="486">
        <f>'11'!N123</f>
        <v>0</v>
      </c>
      <c r="P29" s="486">
        <f>'11'!O123</f>
        <v>0</v>
      </c>
      <c r="Q29" s="486">
        <f>'11'!P123</f>
        <v>0</v>
      </c>
      <c r="R29" s="486">
        <f>'11'!Q123</f>
        <v>0</v>
      </c>
      <c r="S29" s="486">
        <f>'11'!R123</f>
        <v>0</v>
      </c>
      <c r="T29" s="486">
        <f>'11'!S123</f>
        <v>0</v>
      </c>
      <c r="U29" s="486">
        <f>'11'!T123</f>
        <v>0</v>
      </c>
      <c r="V29" s="486">
        <f>'11'!U123</f>
        <v>0</v>
      </c>
      <c r="W29" s="486">
        <f>'11'!V123</f>
        <v>0</v>
      </c>
      <c r="X29" s="486">
        <f>'11'!W123</f>
        <v>0</v>
      </c>
    </row>
    <row r="30" spans="1:26" x14ac:dyDescent="0.25">
      <c r="A30" s="1" t="s">
        <v>836</v>
      </c>
      <c r="B30" s="496" t="str">
        <f>'6'!B38</f>
        <v>ALYT-P.4</v>
      </c>
      <c r="C30" s="488">
        <f>'6'!C38</f>
        <v>0</v>
      </c>
      <c r="D30" s="634">
        <f t="shared" si="3"/>
        <v>0</v>
      </c>
      <c r="E30" s="486">
        <f>'11'!D139</f>
        <v>0</v>
      </c>
      <c r="F30" s="486">
        <f>'11'!E139</f>
        <v>0</v>
      </c>
      <c r="G30" s="486">
        <f>'11'!F139</f>
        <v>0</v>
      </c>
      <c r="H30" s="486">
        <f>'11'!G139</f>
        <v>0</v>
      </c>
      <c r="I30" s="486">
        <f>'11'!H139</f>
        <v>0</v>
      </c>
      <c r="J30" s="486">
        <f>'11'!I139</f>
        <v>0</v>
      </c>
      <c r="K30" s="486">
        <f>'11'!J139</f>
        <v>0</v>
      </c>
      <c r="L30" s="486">
        <f>'11'!K139</f>
        <v>0</v>
      </c>
      <c r="M30" s="486">
        <f>'11'!L139</f>
        <v>0</v>
      </c>
      <c r="N30" s="486">
        <f>'11'!M139</f>
        <v>0</v>
      </c>
      <c r="O30" s="486">
        <f>'11'!N139</f>
        <v>0</v>
      </c>
      <c r="P30" s="486">
        <f>'11'!O139</f>
        <v>0</v>
      </c>
      <c r="Q30" s="486">
        <f>'11'!P139</f>
        <v>0</v>
      </c>
      <c r="R30" s="486">
        <f>'11'!Q139</f>
        <v>0</v>
      </c>
      <c r="S30" s="486">
        <f>'11'!R139</f>
        <v>0</v>
      </c>
      <c r="T30" s="486">
        <f>'11'!S139</f>
        <v>0</v>
      </c>
      <c r="U30" s="486">
        <f>'11'!T139</f>
        <v>0</v>
      </c>
      <c r="V30" s="486">
        <f>'11'!U139</f>
        <v>0</v>
      </c>
      <c r="W30" s="486">
        <f>'11'!V139</f>
        <v>0</v>
      </c>
      <c r="X30" s="486">
        <f>'11'!W139</f>
        <v>0</v>
      </c>
    </row>
    <row r="31" spans="1:26" x14ac:dyDescent="0.25">
      <c r="A31" s="1" t="s">
        <v>852</v>
      </c>
      <c r="B31" s="496" t="str">
        <f>'6'!B39</f>
        <v>ALYT-P.5</v>
      </c>
      <c r="C31" s="488">
        <f>'6'!C39</f>
        <v>0</v>
      </c>
      <c r="D31" s="634">
        <f t="shared" si="3"/>
        <v>0</v>
      </c>
      <c r="E31" s="486">
        <f>'11'!D155</f>
        <v>0</v>
      </c>
      <c r="F31" s="486">
        <f>'11'!E155</f>
        <v>0</v>
      </c>
      <c r="G31" s="486">
        <f>'11'!F155</f>
        <v>0</v>
      </c>
      <c r="H31" s="486">
        <f>'11'!G155</f>
        <v>0</v>
      </c>
      <c r="I31" s="486">
        <f>'11'!H155</f>
        <v>0</v>
      </c>
      <c r="J31" s="486">
        <f>'11'!I155</f>
        <v>0</v>
      </c>
      <c r="K31" s="486">
        <f>'11'!J155</f>
        <v>0</v>
      </c>
      <c r="L31" s="486">
        <f>'11'!K155</f>
        <v>0</v>
      </c>
      <c r="M31" s="486">
        <f>'11'!L155</f>
        <v>0</v>
      </c>
      <c r="N31" s="486">
        <f>'11'!M155</f>
        <v>0</v>
      </c>
      <c r="O31" s="486">
        <f>'11'!N155</f>
        <v>0</v>
      </c>
      <c r="P31" s="486">
        <f>'11'!O155</f>
        <v>0</v>
      </c>
      <c r="Q31" s="486">
        <f>'11'!P155</f>
        <v>0</v>
      </c>
      <c r="R31" s="486">
        <f>'11'!Q155</f>
        <v>0</v>
      </c>
      <c r="S31" s="486">
        <f>'11'!R155</f>
        <v>0</v>
      </c>
      <c r="T31" s="486">
        <f>'11'!S155</f>
        <v>0</v>
      </c>
      <c r="U31" s="486">
        <f>'11'!T155</f>
        <v>0</v>
      </c>
      <c r="V31" s="486">
        <f>'11'!U155</f>
        <v>0</v>
      </c>
      <c r="W31" s="486">
        <f>'11'!V155</f>
        <v>0</v>
      </c>
      <c r="X31" s="486">
        <f>'11'!W155</f>
        <v>0</v>
      </c>
    </row>
    <row r="32" spans="1:26" x14ac:dyDescent="0.25">
      <c r="A32" s="1" t="s">
        <v>868</v>
      </c>
      <c r="B32" s="496" t="str">
        <f>'6'!B40</f>
        <v>ALYT-P.6</v>
      </c>
      <c r="C32" s="488">
        <f>'6'!C40</f>
        <v>0</v>
      </c>
      <c r="D32" s="634">
        <f t="shared" si="3"/>
        <v>0</v>
      </c>
      <c r="E32" s="486">
        <f>'11'!D171</f>
        <v>0</v>
      </c>
      <c r="F32" s="486">
        <f>'11'!E171</f>
        <v>0</v>
      </c>
      <c r="G32" s="486">
        <f>'11'!F171</f>
        <v>0</v>
      </c>
      <c r="H32" s="486">
        <f>'11'!G171</f>
        <v>0</v>
      </c>
      <c r="I32" s="486">
        <f>'11'!H171</f>
        <v>0</v>
      </c>
      <c r="J32" s="486">
        <f>'11'!I171</f>
        <v>0</v>
      </c>
      <c r="K32" s="486">
        <f>'11'!J171</f>
        <v>0</v>
      </c>
      <c r="L32" s="486">
        <f>'11'!K171</f>
        <v>0</v>
      </c>
      <c r="M32" s="486">
        <f>'11'!L171</f>
        <v>0</v>
      </c>
      <c r="N32" s="486">
        <f>'11'!M171</f>
        <v>0</v>
      </c>
      <c r="O32" s="486">
        <f>'11'!N171</f>
        <v>0</v>
      </c>
      <c r="P32" s="486">
        <f>'11'!O171</f>
        <v>0</v>
      </c>
      <c r="Q32" s="486">
        <f>'11'!P171</f>
        <v>0</v>
      </c>
      <c r="R32" s="486">
        <f>'11'!Q171</f>
        <v>0</v>
      </c>
      <c r="S32" s="486">
        <f>'11'!R171</f>
        <v>0</v>
      </c>
      <c r="T32" s="486">
        <f>'11'!S171</f>
        <v>0</v>
      </c>
      <c r="U32" s="486">
        <f>'11'!T171</f>
        <v>0</v>
      </c>
      <c r="V32" s="486">
        <f>'11'!U171</f>
        <v>0</v>
      </c>
      <c r="W32" s="486">
        <f>'11'!V171</f>
        <v>0</v>
      </c>
      <c r="X32" s="486">
        <f>'11'!W171</f>
        <v>0</v>
      </c>
    </row>
    <row r="33" spans="1:24" x14ac:dyDescent="0.25">
      <c r="A33" s="1" t="s">
        <v>884</v>
      </c>
      <c r="B33" s="496" t="str">
        <f>'6'!B41</f>
        <v>ALYT-P.7</v>
      </c>
      <c r="C33" s="488">
        <f>'6'!C41</f>
        <v>0</v>
      </c>
      <c r="D33" s="634">
        <f t="shared" si="3"/>
        <v>0</v>
      </c>
      <c r="E33" s="486">
        <f>'11'!D187</f>
        <v>0</v>
      </c>
      <c r="F33" s="486">
        <f>'11'!E187</f>
        <v>0</v>
      </c>
      <c r="G33" s="486">
        <f>'11'!F187</f>
        <v>0</v>
      </c>
      <c r="H33" s="486">
        <f>'11'!G187</f>
        <v>0</v>
      </c>
      <c r="I33" s="486">
        <f>'11'!H187</f>
        <v>0</v>
      </c>
      <c r="J33" s="486">
        <f>'11'!I187</f>
        <v>0</v>
      </c>
      <c r="K33" s="486">
        <f>'11'!J187</f>
        <v>0</v>
      </c>
      <c r="L33" s="486">
        <f>'11'!K187</f>
        <v>0</v>
      </c>
      <c r="M33" s="486">
        <f>'11'!L187</f>
        <v>0</v>
      </c>
      <c r="N33" s="486">
        <f>'11'!M187</f>
        <v>0</v>
      </c>
      <c r="O33" s="486">
        <f>'11'!N187</f>
        <v>0</v>
      </c>
      <c r="P33" s="486">
        <f>'11'!O187</f>
        <v>0</v>
      </c>
      <c r="Q33" s="486">
        <f>'11'!P187</f>
        <v>0</v>
      </c>
      <c r="R33" s="486">
        <f>'11'!Q187</f>
        <v>0</v>
      </c>
      <c r="S33" s="486">
        <f>'11'!R187</f>
        <v>0</v>
      </c>
      <c r="T33" s="486">
        <f>'11'!S187</f>
        <v>0</v>
      </c>
      <c r="U33" s="486">
        <f>'11'!T187</f>
        <v>0</v>
      </c>
      <c r="V33" s="486">
        <f>'11'!U187</f>
        <v>0</v>
      </c>
      <c r="W33" s="486">
        <f>'11'!V187</f>
        <v>0</v>
      </c>
      <c r="X33" s="486">
        <f>'11'!W187</f>
        <v>0</v>
      </c>
    </row>
    <row r="34" spans="1:24" x14ac:dyDescent="0.25">
      <c r="A34" s="1" t="s">
        <v>900</v>
      </c>
      <c r="B34" s="496" t="str">
        <f>'6'!B42</f>
        <v>ALYT-P.8</v>
      </c>
      <c r="C34" s="488">
        <f>'6'!C42</f>
        <v>0</v>
      </c>
      <c r="D34" s="634">
        <f t="shared" si="3"/>
        <v>0</v>
      </c>
      <c r="E34" s="486">
        <f>'11'!D203</f>
        <v>0</v>
      </c>
      <c r="F34" s="486">
        <f>'11'!E203</f>
        <v>0</v>
      </c>
      <c r="G34" s="486">
        <f>'11'!F203</f>
        <v>0</v>
      </c>
      <c r="H34" s="486">
        <f>'11'!G203</f>
        <v>0</v>
      </c>
      <c r="I34" s="486">
        <f>'11'!H203</f>
        <v>0</v>
      </c>
      <c r="J34" s="486">
        <f>'11'!I203</f>
        <v>0</v>
      </c>
      <c r="K34" s="486">
        <f>'11'!J203</f>
        <v>0</v>
      </c>
      <c r="L34" s="486">
        <f>'11'!K203</f>
        <v>0</v>
      </c>
      <c r="M34" s="486">
        <f>'11'!L203</f>
        <v>0</v>
      </c>
      <c r="N34" s="486">
        <f>'11'!M203</f>
        <v>0</v>
      </c>
      <c r="O34" s="486">
        <f>'11'!N203</f>
        <v>0</v>
      </c>
      <c r="P34" s="486">
        <f>'11'!O203</f>
        <v>0</v>
      </c>
      <c r="Q34" s="486">
        <f>'11'!P203</f>
        <v>0</v>
      </c>
      <c r="R34" s="486">
        <f>'11'!Q203</f>
        <v>0</v>
      </c>
      <c r="S34" s="486">
        <f>'11'!R203</f>
        <v>0</v>
      </c>
      <c r="T34" s="486">
        <f>'11'!S203</f>
        <v>0</v>
      </c>
      <c r="U34" s="486">
        <f>'11'!T203</f>
        <v>0</v>
      </c>
      <c r="V34" s="486">
        <f>'11'!U203</f>
        <v>0</v>
      </c>
      <c r="W34" s="486">
        <f>'11'!V203</f>
        <v>0</v>
      </c>
      <c r="X34" s="486">
        <f>'11'!W203</f>
        <v>0</v>
      </c>
    </row>
    <row r="35" spans="1:24" x14ac:dyDescent="0.25">
      <c r="A35" s="1" t="s">
        <v>916</v>
      </c>
      <c r="B35" s="496" t="str">
        <f>'6'!B43</f>
        <v>ALYT-P.9</v>
      </c>
      <c r="C35" s="488">
        <f>'6'!C43</f>
        <v>0</v>
      </c>
      <c r="D35" s="634">
        <f t="shared" si="3"/>
        <v>0</v>
      </c>
      <c r="E35" s="486">
        <f>'11'!D219</f>
        <v>0</v>
      </c>
      <c r="F35" s="486">
        <f>'11'!E219</f>
        <v>0</v>
      </c>
      <c r="G35" s="486">
        <f>'11'!F219</f>
        <v>0</v>
      </c>
      <c r="H35" s="486">
        <f>'11'!G219</f>
        <v>0</v>
      </c>
      <c r="I35" s="486">
        <f>'11'!H219</f>
        <v>0</v>
      </c>
      <c r="J35" s="486">
        <f>'11'!I219</f>
        <v>0</v>
      </c>
      <c r="K35" s="486">
        <f>'11'!J219</f>
        <v>0</v>
      </c>
      <c r="L35" s="486">
        <f>'11'!K219</f>
        <v>0</v>
      </c>
      <c r="M35" s="486">
        <f>'11'!L219</f>
        <v>0</v>
      </c>
      <c r="N35" s="486">
        <f>'11'!M219</f>
        <v>0</v>
      </c>
      <c r="O35" s="486">
        <f>'11'!N219</f>
        <v>0</v>
      </c>
      <c r="P35" s="486">
        <f>'11'!O219</f>
        <v>0</v>
      </c>
      <c r="Q35" s="486">
        <f>'11'!P219</f>
        <v>0</v>
      </c>
      <c r="R35" s="486">
        <f>'11'!Q219</f>
        <v>0</v>
      </c>
      <c r="S35" s="486">
        <f>'11'!R219</f>
        <v>0</v>
      </c>
      <c r="T35" s="486">
        <f>'11'!S219</f>
        <v>0</v>
      </c>
      <c r="U35" s="486">
        <f>'11'!T219</f>
        <v>0</v>
      </c>
      <c r="V35" s="486">
        <f>'11'!U219</f>
        <v>0</v>
      </c>
      <c r="W35" s="486">
        <f>'11'!V219</f>
        <v>0</v>
      </c>
      <c r="X35" s="486">
        <f>'11'!W219</f>
        <v>0</v>
      </c>
    </row>
    <row r="36" spans="1:24" x14ac:dyDescent="0.25">
      <c r="A36" s="1" t="s">
        <v>932</v>
      </c>
      <c r="B36" s="496" t="str">
        <f>'6'!B44</f>
        <v>ALYT-P.10</v>
      </c>
      <c r="C36" s="488">
        <f>'6'!C44</f>
        <v>0</v>
      </c>
      <c r="D36" s="634">
        <f t="shared" si="3"/>
        <v>0</v>
      </c>
      <c r="E36" s="486">
        <f>'11'!D235</f>
        <v>0</v>
      </c>
      <c r="F36" s="486">
        <f>'11'!E235</f>
        <v>0</v>
      </c>
      <c r="G36" s="486">
        <f>'11'!F235</f>
        <v>0</v>
      </c>
      <c r="H36" s="486">
        <f>'11'!G235</f>
        <v>0</v>
      </c>
      <c r="I36" s="486">
        <f>'11'!H235</f>
        <v>0</v>
      </c>
      <c r="J36" s="486">
        <f>'11'!I235</f>
        <v>0</v>
      </c>
      <c r="K36" s="486">
        <f>'11'!J235</f>
        <v>0</v>
      </c>
      <c r="L36" s="486">
        <f>'11'!K235</f>
        <v>0</v>
      </c>
      <c r="M36" s="486">
        <f>'11'!L235</f>
        <v>0</v>
      </c>
      <c r="N36" s="486">
        <f>'11'!M235</f>
        <v>0</v>
      </c>
      <c r="O36" s="486">
        <f>'11'!N235</f>
        <v>0</v>
      </c>
      <c r="P36" s="486">
        <f>'11'!O235</f>
        <v>0</v>
      </c>
      <c r="Q36" s="486">
        <f>'11'!P235</f>
        <v>0</v>
      </c>
      <c r="R36" s="486">
        <f>'11'!Q235</f>
        <v>0</v>
      </c>
      <c r="S36" s="486">
        <f>'11'!R235</f>
        <v>0</v>
      </c>
      <c r="T36" s="486">
        <f>'11'!S235</f>
        <v>0</v>
      </c>
      <c r="U36" s="486">
        <f>'11'!T235</f>
        <v>0</v>
      </c>
      <c r="V36" s="486">
        <f>'11'!U235</f>
        <v>0</v>
      </c>
      <c r="W36" s="486">
        <f>'11'!V235</f>
        <v>0</v>
      </c>
      <c r="X36" s="486">
        <f>'11'!W235</f>
        <v>0</v>
      </c>
    </row>
    <row r="37" spans="1:24" ht="18.75" x14ac:dyDescent="0.25">
      <c r="C37" s="619" t="s">
        <v>408</v>
      </c>
    </row>
    <row r="38" spans="1:24" x14ac:dyDescent="0.25">
      <c r="B38" s="492">
        <v>1</v>
      </c>
      <c r="C38" s="492">
        <v>2</v>
      </c>
      <c r="D38" s="493">
        <v>3</v>
      </c>
      <c r="E38" s="492">
        <v>4</v>
      </c>
      <c r="F38" s="492">
        <v>5</v>
      </c>
      <c r="G38" s="493">
        <v>6</v>
      </c>
      <c r="H38" s="492">
        <v>7</v>
      </c>
      <c r="I38" s="492">
        <v>8</v>
      </c>
      <c r="J38" s="493">
        <v>9</v>
      </c>
    </row>
    <row r="39" spans="1:24" ht="45" x14ac:dyDescent="0.25">
      <c r="B39" s="483" t="s">
        <v>153</v>
      </c>
      <c r="C39" s="483" t="s">
        <v>1511</v>
      </c>
      <c r="D39" s="483" t="s">
        <v>160</v>
      </c>
      <c r="E39" s="483" t="s">
        <v>100</v>
      </c>
      <c r="F39" s="483" t="s">
        <v>101</v>
      </c>
      <c r="G39" s="483" t="s">
        <v>102</v>
      </c>
      <c r="H39" s="483" t="s">
        <v>103</v>
      </c>
      <c r="I39" s="483" t="s">
        <v>104</v>
      </c>
      <c r="J39" s="483" t="s">
        <v>105</v>
      </c>
    </row>
    <row r="40" spans="1:24" ht="30" x14ac:dyDescent="0.25">
      <c r="A40" s="1" t="s">
        <v>789</v>
      </c>
      <c r="B40" s="488" t="str">
        <f>B27</f>
        <v>ALYT-P.1</v>
      </c>
      <c r="C40" s="488">
        <f>C27</f>
        <v>0</v>
      </c>
      <c r="D40" s="634">
        <f>SUM(E40:J40)</f>
        <v>0</v>
      </c>
      <c r="E40" s="486">
        <f>VLOOKUP(E$39,'11'!$B$93:$C$98,2,FALSE)</f>
        <v>0</v>
      </c>
      <c r="F40" s="485">
        <f>VLOOKUP(F$39,'11'!$B$93:$C$98,2,FALSE)</f>
        <v>0</v>
      </c>
      <c r="G40" s="485">
        <f>VLOOKUP(G$39,'11'!$B$93:$C$98,2,FALSE)</f>
        <v>0</v>
      </c>
      <c r="H40" s="485">
        <f>VLOOKUP(H$39,'11'!$B$93:$C$98,2,FALSE)</f>
        <v>0</v>
      </c>
      <c r="I40" s="485">
        <f>VLOOKUP(I$39,'11'!$B$93:$C$98,2,FALSE)</f>
        <v>0</v>
      </c>
      <c r="J40" s="485">
        <f>VLOOKUP(J$39,'11'!$B$93:$C$98,2,FALSE)</f>
        <v>0</v>
      </c>
    </row>
    <row r="41" spans="1:24" ht="30" x14ac:dyDescent="0.25">
      <c r="A41" s="1" t="s">
        <v>805</v>
      </c>
      <c r="B41" s="488" t="str">
        <f t="shared" ref="B41:C41" si="4">B28</f>
        <v>ALYT-P.2</v>
      </c>
      <c r="C41" s="488">
        <f t="shared" si="4"/>
        <v>0</v>
      </c>
      <c r="D41" s="634">
        <f t="shared" ref="D41:D49" si="5">SUM(E41:J41)</f>
        <v>0</v>
      </c>
      <c r="E41" s="486">
        <f>VLOOKUP(E$39,'11'!$B$109:$C$114,2,FALSE)</f>
        <v>0</v>
      </c>
      <c r="F41" s="485">
        <f>VLOOKUP(F$39,'11'!$B$109:$C$114,2,FALSE)</f>
        <v>0</v>
      </c>
      <c r="G41" s="485">
        <f>VLOOKUP(G$39,'11'!$B$109:$C$114,2,FALSE)</f>
        <v>0</v>
      </c>
      <c r="H41" s="485">
        <f>VLOOKUP(H$39,'11'!$B$109:$C$114,2,FALSE)</f>
        <v>0</v>
      </c>
      <c r="I41" s="485">
        <f>VLOOKUP(I$39,'11'!$B$109:$C$114,2,FALSE)</f>
        <v>0</v>
      </c>
      <c r="J41" s="485">
        <f>VLOOKUP(J$39,'11'!$B$109:$C$114,2,FALSE)</f>
        <v>0</v>
      </c>
    </row>
    <row r="42" spans="1:24" ht="30" x14ac:dyDescent="0.25">
      <c r="A42" s="1" t="s">
        <v>821</v>
      </c>
      <c r="B42" s="488" t="str">
        <f t="shared" ref="B42:C42" si="6">B29</f>
        <v>ALYT-P.3</v>
      </c>
      <c r="C42" s="488">
        <f t="shared" si="6"/>
        <v>0</v>
      </c>
      <c r="D42" s="634">
        <f t="shared" si="5"/>
        <v>0</v>
      </c>
      <c r="E42" s="486">
        <f>VLOOKUP(E$39,'11'!$B$125:$C$130,2,FALSE)</f>
        <v>0</v>
      </c>
      <c r="F42" s="485">
        <f>VLOOKUP(F$39,'11'!$B$125:$C$130,2,FALSE)</f>
        <v>0</v>
      </c>
      <c r="G42" s="485">
        <f>VLOOKUP(G$39,'11'!$B$125:$C$130,2,FALSE)</f>
        <v>0</v>
      </c>
      <c r="H42" s="485">
        <f>VLOOKUP(H$39,'11'!$B$125:$C$130,2,FALSE)</f>
        <v>0</v>
      </c>
      <c r="I42" s="485">
        <f>VLOOKUP(I$39,'11'!$B$125:$C$130,2,FALSE)</f>
        <v>0</v>
      </c>
      <c r="J42" s="485">
        <f>VLOOKUP(J$39,'11'!$B$125:$C$130,2,FALSE)</f>
        <v>0</v>
      </c>
    </row>
    <row r="43" spans="1:24" ht="30" x14ac:dyDescent="0.25">
      <c r="A43" s="1" t="s">
        <v>837</v>
      </c>
      <c r="B43" s="488" t="str">
        <f t="shared" ref="B43:C43" si="7">B30</f>
        <v>ALYT-P.4</v>
      </c>
      <c r="C43" s="488">
        <f t="shared" si="7"/>
        <v>0</v>
      </c>
      <c r="D43" s="634">
        <f t="shared" si="5"/>
        <v>0</v>
      </c>
      <c r="E43" s="486">
        <f>VLOOKUP(E$39,'11'!$B$141:$C$146,2,FALSE)</f>
        <v>0</v>
      </c>
      <c r="F43" s="485">
        <f>VLOOKUP(F$39,'11'!$B$141:$C$146,2,FALSE)</f>
        <v>0</v>
      </c>
      <c r="G43" s="485">
        <f>VLOOKUP(G$39,'11'!$B$141:$C$146,2,FALSE)</f>
        <v>0</v>
      </c>
      <c r="H43" s="485">
        <f>VLOOKUP(H$39,'11'!$B$141:$C$146,2,FALSE)</f>
        <v>0</v>
      </c>
      <c r="I43" s="485">
        <f>VLOOKUP(I$39,'11'!$B$141:$C$146,2,FALSE)</f>
        <v>0</v>
      </c>
      <c r="J43" s="485">
        <f>VLOOKUP(J$39,'11'!$B$141:$C$146,2,FALSE)</f>
        <v>0</v>
      </c>
    </row>
    <row r="44" spans="1:24" ht="30" x14ac:dyDescent="0.25">
      <c r="A44" s="1" t="s">
        <v>853</v>
      </c>
      <c r="B44" s="488" t="str">
        <f t="shared" ref="B44:C44" si="8">B31</f>
        <v>ALYT-P.5</v>
      </c>
      <c r="C44" s="488">
        <f t="shared" si="8"/>
        <v>0</v>
      </c>
      <c r="D44" s="634">
        <f t="shared" si="5"/>
        <v>0</v>
      </c>
      <c r="E44" s="486">
        <f>VLOOKUP(E$39,'11'!$B$157:$C$162,2,FALSE)</f>
        <v>0</v>
      </c>
      <c r="F44" s="485">
        <f>VLOOKUP(F$39,'11'!$B$157:$C$162,2,FALSE)</f>
        <v>0</v>
      </c>
      <c r="G44" s="485">
        <f>VLOOKUP(G$39,'11'!$B$157:$C$162,2,FALSE)</f>
        <v>0</v>
      </c>
      <c r="H44" s="485">
        <f>VLOOKUP(H$39,'11'!$B$157:$C$162,2,FALSE)</f>
        <v>0</v>
      </c>
      <c r="I44" s="485">
        <f>VLOOKUP(I$39,'11'!$B$157:$C$162,2,FALSE)</f>
        <v>0</v>
      </c>
      <c r="J44" s="485">
        <f>VLOOKUP(J$39,'11'!$B$157:$C$162,2,FALSE)</f>
        <v>0</v>
      </c>
    </row>
    <row r="45" spans="1:24" ht="30" x14ac:dyDescent="0.25">
      <c r="A45" s="1" t="s">
        <v>869</v>
      </c>
      <c r="B45" s="488" t="str">
        <f t="shared" ref="B45:C45" si="9">B32</f>
        <v>ALYT-P.6</v>
      </c>
      <c r="C45" s="488">
        <f t="shared" si="9"/>
        <v>0</v>
      </c>
      <c r="D45" s="634">
        <f t="shared" si="5"/>
        <v>0</v>
      </c>
      <c r="E45" s="486">
        <f>VLOOKUP(E$39,'11'!$B$173:$C$178,2,FALSE)</f>
        <v>0</v>
      </c>
      <c r="F45" s="485">
        <f>VLOOKUP(F$39,'11'!$B$173:$C$178,2,FALSE)</f>
        <v>0</v>
      </c>
      <c r="G45" s="485">
        <f>VLOOKUP(G$39,'11'!$B$173:$C$178,2,FALSE)</f>
        <v>0</v>
      </c>
      <c r="H45" s="485">
        <f>VLOOKUP(H$39,'11'!$B$173:$C$178,2,FALSE)</f>
        <v>0</v>
      </c>
      <c r="I45" s="485">
        <f>VLOOKUP(I$39,'11'!$B$173:$C$178,2,FALSE)</f>
        <v>0</v>
      </c>
      <c r="J45" s="485">
        <f>VLOOKUP(J$39,'11'!$B$173:$C$178,2,FALSE)</f>
        <v>0</v>
      </c>
    </row>
    <row r="46" spans="1:24" ht="30" x14ac:dyDescent="0.25">
      <c r="A46" s="1" t="s">
        <v>885</v>
      </c>
      <c r="B46" s="488" t="str">
        <f t="shared" ref="B46:C46" si="10">B33</f>
        <v>ALYT-P.7</v>
      </c>
      <c r="C46" s="488">
        <f t="shared" si="10"/>
        <v>0</v>
      </c>
      <c r="D46" s="634">
        <f t="shared" si="5"/>
        <v>0</v>
      </c>
      <c r="E46" s="486">
        <f>VLOOKUP(E$39,'11'!$B$189:$C$194,2,FALSE)</f>
        <v>0</v>
      </c>
      <c r="F46" s="485">
        <f>VLOOKUP(F$39,'11'!$B$189:$C$194,2,FALSE)</f>
        <v>0</v>
      </c>
      <c r="G46" s="485">
        <f>VLOOKUP(G$39,'11'!$B$189:$C$194,2,FALSE)</f>
        <v>0</v>
      </c>
      <c r="H46" s="485">
        <f>VLOOKUP(H$39,'11'!$B$189:$C$194,2,FALSE)</f>
        <v>0</v>
      </c>
      <c r="I46" s="485">
        <f>VLOOKUP(I$39,'11'!$B$189:$C$194,2,FALSE)</f>
        <v>0</v>
      </c>
      <c r="J46" s="485">
        <f>VLOOKUP(J$39,'11'!$B$189:$C$194,2,FALSE)</f>
        <v>0</v>
      </c>
    </row>
    <row r="47" spans="1:24" ht="30" x14ac:dyDescent="0.25">
      <c r="A47" s="1" t="s">
        <v>901</v>
      </c>
      <c r="B47" s="488" t="str">
        <f t="shared" ref="B47:C47" si="11">B34</f>
        <v>ALYT-P.8</v>
      </c>
      <c r="C47" s="488">
        <f t="shared" si="11"/>
        <v>0</v>
      </c>
      <c r="D47" s="634">
        <f t="shared" si="5"/>
        <v>0</v>
      </c>
      <c r="E47" s="486">
        <f>VLOOKUP(E$39,'11'!$B$205:$C$210,2,FALSE)</f>
        <v>0</v>
      </c>
      <c r="F47" s="485">
        <f>VLOOKUP(F$39,'11'!$B$205:$C$210,2,FALSE)</f>
        <v>0</v>
      </c>
      <c r="G47" s="485">
        <f>VLOOKUP(G$39,'11'!$B$205:$C$210,2,FALSE)</f>
        <v>0</v>
      </c>
      <c r="H47" s="485">
        <f>VLOOKUP(H$39,'11'!$B$205:$C$210,2,FALSE)</f>
        <v>0</v>
      </c>
      <c r="I47" s="485">
        <f>VLOOKUP(I$39,'11'!$B$205:$C$210,2,FALSE)</f>
        <v>0</v>
      </c>
      <c r="J47" s="485">
        <f>VLOOKUP(J$39,'11'!$B$205:$C$210,2,FALSE)</f>
        <v>0</v>
      </c>
    </row>
    <row r="48" spans="1:24" ht="30" x14ac:dyDescent="0.25">
      <c r="A48" s="1" t="s">
        <v>917</v>
      </c>
      <c r="B48" s="488" t="str">
        <f t="shared" ref="B48:C48" si="12">B35</f>
        <v>ALYT-P.9</v>
      </c>
      <c r="C48" s="488">
        <f t="shared" si="12"/>
        <v>0</v>
      </c>
      <c r="D48" s="634">
        <f t="shared" si="5"/>
        <v>0</v>
      </c>
      <c r="E48" s="486">
        <f>VLOOKUP(E$39,'11'!$B$221:$C$226,2,FALSE)</f>
        <v>0</v>
      </c>
      <c r="F48" s="485">
        <f>VLOOKUP(F$39,'11'!$B$221:$C$226,2,FALSE)</f>
        <v>0</v>
      </c>
      <c r="G48" s="485">
        <f>VLOOKUP(G$39,'11'!$B$221:$C$226,2,FALSE)</f>
        <v>0</v>
      </c>
      <c r="H48" s="485">
        <f>VLOOKUP(H$39,'11'!$B$221:$C$226,2,FALSE)</f>
        <v>0</v>
      </c>
      <c r="I48" s="485">
        <f>VLOOKUP(I$39,'11'!$B$221:$C$226,2,FALSE)</f>
        <v>0</v>
      </c>
      <c r="J48" s="485">
        <f>VLOOKUP(J$39,'11'!$B$221:$C$226,2,FALSE)</f>
        <v>0</v>
      </c>
    </row>
    <row r="49" spans="1:10" ht="30" x14ac:dyDescent="0.25">
      <c r="A49" s="1" t="s">
        <v>933</v>
      </c>
      <c r="B49" s="488" t="str">
        <f t="shared" ref="B49:C49" si="13">B36</f>
        <v>ALYT-P.10</v>
      </c>
      <c r="C49" s="488">
        <f t="shared" si="13"/>
        <v>0</v>
      </c>
      <c r="D49" s="634">
        <f t="shared" si="5"/>
        <v>0</v>
      </c>
      <c r="E49" s="486">
        <f>VLOOKUP(E$39,'11'!$B$237:$C$242,2,FALSE)</f>
        <v>0</v>
      </c>
      <c r="F49" s="485">
        <f>VLOOKUP(F$39,'11'!$B$237:$C$242,2,FALSE)</f>
        <v>0</v>
      </c>
      <c r="G49" s="485">
        <f>VLOOKUP(G$39,'11'!$B$237:$C$242,2,FALSE)</f>
        <v>0</v>
      </c>
      <c r="H49" s="485">
        <f>VLOOKUP(H$39,'11'!$B$237:$C$242,2,FALSE)</f>
        <v>0</v>
      </c>
      <c r="I49" s="485">
        <f>VLOOKUP(I$39,'11'!$B$237:$C$242,2,FALSE)</f>
        <v>0</v>
      </c>
      <c r="J49" s="485">
        <f>VLOOKUP(J$39,'11'!$B$237:$C$242,2,FALSE)</f>
        <v>0</v>
      </c>
    </row>
    <row r="52" spans="1:10" x14ac:dyDescent="0.25">
      <c r="C52" s="594" t="s">
        <v>1611</v>
      </c>
    </row>
    <row r="53" spans="1:10" ht="30" x14ac:dyDescent="0.25">
      <c r="C53" s="229" t="s">
        <v>1612</v>
      </c>
    </row>
    <row r="54" spans="1:10" ht="30" x14ac:dyDescent="0.25">
      <c r="C54" s="595" t="s">
        <v>1641</v>
      </c>
    </row>
    <row r="55" spans="1:10" ht="105" x14ac:dyDescent="0.25">
      <c r="C55" s="335" t="s">
        <v>1639</v>
      </c>
    </row>
  </sheetData>
  <phoneticPr fontId="8" type="noConversion"/>
  <dataValidations count="1">
    <dataValidation type="whole" allowBlank="1" showInputMessage="1" showErrorMessage="1" prompt="Įveskite sveiką skaičių. Maksimali reikšmė - 50" sqref="E8:X8" xr:uid="{00000000-0002-0000-1600-000000000000}">
      <formula1>0</formula1>
      <formula2>50</formula2>
    </dataValidation>
  </dataValidations>
  <pageMargins left="0.70866141732283472" right="0.70866141732283472" top="0.74803149606299213" bottom="0.74803149606299213" header="0.31496062992125984" footer="0.31496062992125984"/>
  <pageSetup paperSize="9" scale="52" fitToHeight="0" orientation="landscape" horizontalDpi="4294967293" verticalDpi="360" r:id="rId1"/>
  <rowBreaks count="1" manualBreakCount="1">
    <brk id="22" max="16383" man="1"/>
  </rowBreaks>
  <colBreaks count="1" manualBreakCount="1">
    <brk id="13" max="47" man="1"/>
  </colBreaks>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sheetPr>
  <dimension ref="A1:AE78"/>
  <sheetViews>
    <sheetView tabSelected="1" topLeftCell="A21" zoomScaleNormal="100" workbookViewId="0">
      <selection activeCell="C39" sqref="C39"/>
    </sheetView>
  </sheetViews>
  <sheetFormatPr defaultColWidth="9.140625" defaultRowHeight="15" x14ac:dyDescent="0.25"/>
  <cols>
    <col min="1" max="1" width="8.5703125" style="13" customWidth="1"/>
    <col min="2" max="2" width="12.5703125" style="13" customWidth="1"/>
    <col min="3" max="3" width="70.5703125" style="13" customWidth="1"/>
    <col min="4" max="30" width="11.5703125" style="13" customWidth="1"/>
    <col min="31" max="31" width="32.5703125" style="13" customWidth="1"/>
    <col min="32" max="16384" width="9.140625" style="13"/>
  </cols>
  <sheetData>
    <row r="1" spans="1:31" s="42" customFormat="1" ht="18.75" x14ac:dyDescent="0.25">
      <c r="A1" s="44" t="s">
        <v>242</v>
      </c>
      <c r="B1" s="44" t="str">
        <f>'15'!B1</f>
        <v>Preliminarus VPS įgyvendinimo planas</v>
      </c>
      <c r="C1" s="44"/>
      <c r="D1" s="44"/>
      <c r="F1" s="44"/>
      <c r="G1" s="44"/>
      <c r="H1" s="44"/>
      <c r="I1" s="44"/>
      <c r="J1" s="44"/>
      <c r="K1" s="44"/>
      <c r="L1" s="108" t="s">
        <v>1512</v>
      </c>
      <c r="M1" s="44"/>
      <c r="N1" s="44"/>
      <c r="O1" s="44"/>
      <c r="P1" s="44"/>
      <c r="Q1" s="44"/>
      <c r="R1" s="44"/>
      <c r="S1" s="44"/>
      <c r="T1" s="44"/>
      <c r="U1" s="44"/>
      <c r="V1" s="44"/>
      <c r="W1" s="44"/>
      <c r="X1" s="44"/>
      <c r="Y1" s="44"/>
      <c r="Z1" s="44"/>
      <c r="AA1" s="44"/>
      <c r="AB1" s="44"/>
      <c r="AC1" s="44"/>
      <c r="AD1" s="44"/>
      <c r="AE1" s="44"/>
    </row>
    <row r="2" spans="1:31" x14ac:dyDescent="0.25">
      <c r="A2" s="1"/>
      <c r="B2" s="1"/>
      <c r="C2" s="1"/>
      <c r="D2" s="1"/>
      <c r="E2" s="1"/>
      <c r="F2" s="1"/>
      <c r="G2" s="1"/>
      <c r="H2" s="1"/>
      <c r="I2" s="1"/>
      <c r="J2" s="1"/>
      <c r="K2" s="1"/>
      <c r="L2" s="603" t="s">
        <v>1612</v>
      </c>
      <c r="M2" s="1"/>
      <c r="N2" s="1"/>
      <c r="O2" s="1"/>
      <c r="P2" s="1"/>
      <c r="Q2" s="1"/>
      <c r="R2" s="1"/>
      <c r="S2" s="1"/>
      <c r="T2" s="1"/>
      <c r="U2" s="1"/>
      <c r="V2" s="1"/>
      <c r="W2" s="1"/>
      <c r="X2" s="1"/>
      <c r="Y2" s="1"/>
      <c r="Z2" s="1"/>
      <c r="AA2" s="1"/>
      <c r="AB2" s="1"/>
      <c r="AC2" s="1"/>
      <c r="AD2" s="1"/>
      <c r="AE2" s="1"/>
    </row>
    <row r="3" spans="1:31" x14ac:dyDescent="0.25">
      <c r="A3" s="1"/>
      <c r="B3" s="140" t="s">
        <v>1272</v>
      </c>
      <c r="C3" s="205" t="str">
        <f>'1'!C8</f>
        <v>ALYT</v>
      </c>
      <c r="D3" s="1"/>
      <c r="E3" s="1"/>
      <c r="F3" s="1"/>
      <c r="G3" s="1"/>
      <c r="H3" s="1"/>
      <c r="I3" s="1"/>
      <c r="J3" s="1"/>
      <c r="K3" s="1"/>
      <c r="L3" s="604" t="s">
        <v>1658</v>
      </c>
      <c r="M3" s="1"/>
      <c r="N3" s="1"/>
      <c r="O3" s="1"/>
      <c r="P3" s="1"/>
      <c r="Q3" s="1"/>
      <c r="R3" s="1"/>
      <c r="S3" s="1"/>
      <c r="T3" s="1"/>
      <c r="U3" s="1"/>
      <c r="V3" s="1"/>
      <c r="W3" s="1"/>
      <c r="X3" s="1"/>
      <c r="Y3" s="1"/>
      <c r="Z3" s="1"/>
      <c r="AA3" s="1"/>
      <c r="AB3" s="1"/>
      <c r="AC3" s="1"/>
      <c r="AD3" s="1"/>
      <c r="AE3" s="1"/>
    </row>
    <row r="4" spans="1:31" customFormat="1" x14ac:dyDescent="0.25">
      <c r="L4" s="603" t="s">
        <v>1639</v>
      </c>
    </row>
    <row r="5" spans="1:31" ht="45" x14ac:dyDescent="0.25">
      <c r="B5" s="21" t="s">
        <v>54</v>
      </c>
      <c r="C5" s="20" t="s">
        <v>53</v>
      </c>
      <c r="D5" s="775" t="s">
        <v>100</v>
      </c>
      <c r="E5" s="775"/>
      <c r="F5" s="775"/>
      <c r="G5" s="775"/>
      <c r="H5" s="775" t="s">
        <v>101</v>
      </c>
      <c r="I5" s="775"/>
      <c r="J5" s="775"/>
      <c r="K5" s="775"/>
    </row>
    <row r="6" spans="1:31" x14ac:dyDescent="0.25">
      <c r="B6" s="21"/>
      <c r="C6" s="20"/>
      <c r="D6" s="224" t="s">
        <v>96</v>
      </c>
      <c r="E6" s="224" t="s">
        <v>97</v>
      </c>
      <c r="F6" s="224" t="s">
        <v>98</v>
      </c>
      <c r="G6" s="224" t="s">
        <v>99</v>
      </c>
      <c r="H6" s="224" t="s">
        <v>96</v>
      </c>
      <c r="I6" s="224" t="s">
        <v>97</v>
      </c>
      <c r="J6" s="224" t="s">
        <v>98</v>
      </c>
      <c r="K6" s="224" t="s">
        <v>99</v>
      </c>
    </row>
    <row r="7" spans="1:31" x14ac:dyDescent="0.25">
      <c r="B7" s="690" t="s">
        <v>0</v>
      </c>
      <c r="C7" s="184" t="str">
        <f>'7'!C7</f>
        <v xml:space="preserve">Sveikatinimo paslaugų kokybės gerinimas  ir prieinamumo didinimas </v>
      </c>
      <c r="D7" s="691">
        <f>'15'!G8</f>
        <v>160000</v>
      </c>
      <c r="E7" s="691">
        <f>'15'!H8</f>
        <v>0</v>
      </c>
      <c r="F7" s="691">
        <f>'15'!I8</f>
        <v>0</v>
      </c>
      <c r="G7" s="691">
        <f>'15'!J8</f>
        <v>0</v>
      </c>
      <c r="H7" s="691">
        <f>'15'!K8</f>
        <v>160000</v>
      </c>
      <c r="I7" s="691">
        <f>'15'!L8</f>
        <v>0</v>
      </c>
      <c r="J7" s="691">
        <f>'15'!M8</f>
        <v>0</v>
      </c>
      <c r="K7" s="691">
        <f>'15'!N8</f>
        <v>0</v>
      </c>
    </row>
    <row r="8" spans="1:31" ht="30" x14ac:dyDescent="0.25">
      <c r="B8" s="690" t="s">
        <v>1</v>
      </c>
      <c r="C8" s="184" t="str">
        <f>'7'!C8</f>
        <v>Darnaus turizmo verslo kūrimas ir plėtra integruojant vietos kultūros ir gamtos  išteklius</v>
      </c>
      <c r="D8" s="691">
        <f>'15'!G9</f>
        <v>0</v>
      </c>
      <c r="E8" s="691">
        <f>'15'!H9</f>
        <v>150000</v>
      </c>
      <c r="F8" s="691">
        <f>'15'!I9</f>
        <v>0</v>
      </c>
      <c r="G8" s="691">
        <f>'15'!J9</f>
        <v>0</v>
      </c>
      <c r="H8" s="691">
        <f>'15'!K9</f>
        <v>150000</v>
      </c>
      <c r="I8" s="691">
        <f>'15'!L9</f>
        <v>0</v>
      </c>
      <c r="J8" s="691">
        <f>'15'!M9</f>
        <v>0</v>
      </c>
      <c r="K8" s="691">
        <f>'15'!N9</f>
        <v>0</v>
      </c>
    </row>
    <row r="9" spans="1:31" x14ac:dyDescent="0.25">
      <c r="B9" s="690" t="s">
        <v>2</v>
      </c>
      <c r="C9" s="184" t="str">
        <f>'7'!C9</f>
        <v>Teminių kaimų kūrimas ir  vietos produktų populiarinimas</v>
      </c>
      <c r="D9" s="691">
        <f>'15'!G10</f>
        <v>0</v>
      </c>
      <c r="E9" s="691">
        <f>'15'!H10</f>
        <v>0</v>
      </c>
      <c r="F9" s="691">
        <f>'15'!I10</f>
        <v>0</v>
      </c>
      <c r="G9" s="691">
        <f>'15'!J10</f>
        <v>0</v>
      </c>
      <c r="H9" s="691">
        <f>'15'!K10</f>
        <v>0</v>
      </c>
      <c r="I9" s="691">
        <f>'15'!L10</f>
        <v>130000</v>
      </c>
      <c r="J9" s="691">
        <f>'15'!M10</f>
        <v>0</v>
      </c>
      <c r="K9" s="691">
        <f>'15'!N10</f>
        <v>0</v>
      </c>
    </row>
    <row r="10" spans="1:31" x14ac:dyDescent="0.25">
      <c r="B10" s="690" t="s">
        <v>3</v>
      </c>
      <c r="C10" s="184" t="str">
        <f>'7'!C10</f>
        <v>Įtraukios infrastruktūros vystymas taikant sumanius sprendimus</v>
      </c>
      <c r="D10" s="691">
        <f>'15'!G11</f>
        <v>0</v>
      </c>
      <c r="E10" s="691">
        <f>'15'!H11</f>
        <v>0</v>
      </c>
      <c r="F10" s="691">
        <f>'15'!I11</f>
        <v>0</v>
      </c>
      <c r="G10" s="691">
        <f>'15'!J11</f>
        <v>0</v>
      </c>
      <c r="H10" s="691">
        <f>'15'!K11</f>
        <v>0</v>
      </c>
      <c r="I10" s="691">
        <f>'15'!L11</f>
        <v>0</v>
      </c>
      <c r="J10" s="691">
        <f>'15'!M11</f>
        <v>0</v>
      </c>
      <c r="K10" s="691">
        <f>'15'!N11</f>
        <v>0</v>
      </c>
    </row>
    <row r="11" spans="1:31" x14ac:dyDescent="0.25">
      <c r="B11" s="690" t="s">
        <v>4</v>
      </c>
      <c r="C11" s="184" t="str">
        <f>'7'!C11</f>
        <v>Jaunimo verslumo ir įtraukties skatinimas</v>
      </c>
      <c r="D11" s="691">
        <f>'15'!G12</f>
        <v>0</v>
      </c>
      <c r="E11" s="691">
        <f>'15'!H12</f>
        <v>0</v>
      </c>
      <c r="F11" s="691">
        <f>'15'!I12</f>
        <v>43000</v>
      </c>
      <c r="G11" s="691">
        <f>'15'!J12</f>
        <v>0</v>
      </c>
      <c r="H11" s="691">
        <f>'15'!K12</f>
        <v>0</v>
      </c>
      <c r="I11" s="691">
        <f>'15'!L12</f>
        <v>0</v>
      </c>
      <c r="J11" s="691">
        <f>'15'!M12</f>
        <v>21500</v>
      </c>
      <c r="K11" s="691">
        <f>'15'!N12</f>
        <v>0</v>
      </c>
    </row>
    <row r="12" spans="1:31" x14ac:dyDescent="0.25">
      <c r="B12" s="690" t="s">
        <v>5</v>
      </c>
      <c r="C12" s="184" t="str">
        <f>'7'!C12</f>
        <v>Teritorinis VVG bendradarbiavimas</v>
      </c>
      <c r="D12" s="691">
        <f>'15'!G13</f>
        <v>0</v>
      </c>
      <c r="E12" s="691">
        <f>'15'!H13</f>
        <v>0</v>
      </c>
      <c r="F12" s="691">
        <f>'15'!I13</f>
        <v>0</v>
      </c>
      <c r="G12" s="691">
        <f>'15'!J13</f>
        <v>0</v>
      </c>
      <c r="H12" s="691">
        <f>'15'!K13</f>
        <v>0</v>
      </c>
      <c r="I12" s="691">
        <f>'15'!L13</f>
        <v>0</v>
      </c>
      <c r="J12" s="691">
        <v>5000</v>
      </c>
      <c r="K12" s="691">
        <f>'15'!N13</f>
        <v>0</v>
      </c>
    </row>
    <row r="13" spans="1:31" x14ac:dyDescent="0.25">
      <c r="B13" s="690" t="s">
        <v>6</v>
      </c>
      <c r="C13" s="184" t="str">
        <f>'7'!C13</f>
        <v>Tarptautinis VVG bendradarbiavimas</v>
      </c>
      <c r="D13" s="691">
        <f>'15'!G14</f>
        <v>0</v>
      </c>
      <c r="E13" s="691">
        <f>'15'!H14</f>
        <v>0</v>
      </c>
      <c r="F13" s="691">
        <f>'15'!I14</f>
        <v>0</v>
      </c>
      <c r="G13" s="691">
        <f>'15'!J14</f>
        <v>0</v>
      </c>
      <c r="H13" s="691">
        <f>'15'!K14</f>
        <v>0</v>
      </c>
      <c r="I13" s="691">
        <f>'15'!L14</f>
        <v>0</v>
      </c>
      <c r="J13" s="691">
        <f>'15'!M14</f>
        <v>0</v>
      </c>
      <c r="K13" s="691">
        <f>'15'!N14</f>
        <v>0</v>
      </c>
    </row>
    <row r="14" spans="1:31" x14ac:dyDescent="0.25">
      <c r="B14" s="690" t="s">
        <v>7</v>
      </c>
      <c r="C14" s="184" t="str">
        <f>'7'!C14</f>
        <v>Įtraukios infrastruktūros vystymas taikant sumanius sprendimus</v>
      </c>
      <c r="D14" s="691">
        <f>'15'!G15</f>
        <v>0</v>
      </c>
      <c r="E14" s="691">
        <f>'15'!H15</f>
        <v>0</v>
      </c>
      <c r="F14" s="691">
        <f>'15'!I15</f>
        <v>0</v>
      </c>
      <c r="G14" s="691">
        <f>'15'!J15</f>
        <v>0</v>
      </c>
      <c r="H14" s="691">
        <f>'15'!K15</f>
        <v>0</v>
      </c>
      <c r="I14" s="691">
        <f>'15'!L15</f>
        <v>100804</v>
      </c>
      <c r="J14" s="691">
        <f>'15'!M15</f>
        <v>0</v>
      </c>
      <c r="K14" s="691">
        <f>'15'!N15</f>
        <v>0</v>
      </c>
    </row>
    <row r="15" spans="1:31" x14ac:dyDescent="0.25">
      <c r="B15" s="690" t="s">
        <v>8</v>
      </c>
      <c r="C15" s="184">
        <f>'7'!C15</f>
        <v>0</v>
      </c>
      <c r="D15" s="691">
        <f>'15'!G16</f>
        <v>0</v>
      </c>
      <c r="E15" s="691">
        <f>'15'!H16</f>
        <v>0</v>
      </c>
      <c r="F15" s="691">
        <f>'15'!I16</f>
        <v>0</v>
      </c>
      <c r="G15" s="691">
        <f>'15'!J16</f>
        <v>0</v>
      </c>
      <c r="H15" s="691">
        <f>'15'!K16</f>
        <v>0</v>
      </c>
      <c r="I15" s="691">
        <f>'15'!L16</f>
        <v>0</v>
      </c>
      <c r="J15" s="691">
        <f>'15'!M16</f>
        <v>0</v>
      </c>
      <c r="K15" s="691">
        <f>'15'!N16</f>
        <v>0</v>
      </c>
    </row>
    <row r="16" spans="1:31" x14ac:dyDescent="0.25">
      <c r="B16" s="690" t="s">
        <v>9</v>
      </c>
      <c r="C16" s="184">
        <f>'7'!C16</f>
        <v>0</v>
      </c>
      <c r="D16" s="691">
        <f>'15'!G17</f>
        <v>0</v>
      </c>
      <c r="E16" s="691">
        <f>'15'!H17</f>
        <v>0</v>
      </c>
      <c r="F16" s="691">
        <f>'15'!I17</f>
        <v>0</v>
      </c>
      <c r="G16" s="691">
        <f>'15'!J17</f>
        <v>0</v>
      </c>
      <c r="H16" s="691">
        <f>'15'!K17</f>
        <v>0</v>
      </c>
      <c r="I16" s="691">
        <f>'15'!L17</f>
        <v>0</v>
      </c>
      <c r="J16" s="691">
        <f>'15'!M17</f>
        <v>0</v>
      </c>
      <c r="K16" s="691">
        <f>'15'!N17</f>
        <v>0</v>
      </c>
    </row>
    <row r="17" spans="2:11" x14ac:dyDescent="0.25">
      <c r="B17" s="690" t="s">
        <v>43</v>
      </c>
      <c r="C17" s="184">
        <f>'7'!C17</f>
        <v>0</v>
      </c>
      <c r="D17" s="691">
        <f>'15'!G18</f>
        <v>0</v>
      </c>
      <c r="E17" s="691">
        <f>'15'!H18</f>
        <v>0</v>
      </c>
      <c r="F17" s="691">
        <f>'15'!I18</f>
        <v>0</v>
      </c>
      <c r="G17" s="691">
        <f>'15'!J18</f>
        <v>0</v>
      </c>
      <c r="H17" s="691">
        <f>'15'!K18</f>
        <v>0</v>
      </c>
      <c r="I17" s="691">
        <f>'15'!L18</f>
        <v>0</v>
      </c>
      <c r="J17" s="691">
        <f>'15'!M18</f>
        <v>0</v>
      </c>
      <c r="K17" s="691">
        <f>'15'!N18</f>
        <v>0</v>
      </c>
    </row>
    <row r="18" spans="2:11" x14ac:dyDescent="0.25">
      <c r="B18" s="690" t="s">
        <v>44</v>
      </c>
      <c r="C18" s="184">
        <f>'7'!C18</f>
        <v>0</v>
      </c>
      <c r="D18" s="691">
        <f>'15'!G19</f>
        <v>0</v>
      </c>
      <c r="E18" s="691">
        <f>'15'!H19</f>
        <v>0</v>
      </c>
      <c r="F18" s="691">
        <f>'15'!I19</f>
        <v>0</v>
      </c>
      <c r="G18" s="691">
        <f>'15'!J19</f>
        <v>0</v>
      </c>
      <c r="H18" s="691">
        <f>'15'!K19</f>
        <v>0</v>
      </c>
      <c r="I18" s="691">
        <f>'15'!L19</f>
        <v>0</v>
      </c>
      <c r="J18" s="691">
        <f>'15'!M19</f>
        <v>0</v>
      </c>
      <c r="K18" s="691">
        <f>'15'!N19</f>
        <v>0</v>
      </c>
    </row>
    <row r="19" spans="2:11" x14ac:dyDescent="0.25">
      <c r="B19" s="690" t="s">
        <v>45</v>
      </c>
      <c r="C19" s="184">
        <f>'7'!C19</f>
        <v>0</v>
      </c>
      <c r="D19" s="691">
        <f>'15'!G20</f>
        <v>0</v>
      </c>
      <c r="E19" s="691">
        <f>'15'!H20</f>
        <v>0</v>
      </c>
      <c r="F19" s="691">
        <f>'15'!I20</f>
        <v>0</v>
      </c>
      <c r="G19" s="691">
        <f>'15'!J20</f>
        <v>0</v>
      </c>
      <c r="H19" s="691">
        <f>'15'!K20</f>
        <v>0</v>
      </c>
      <c r="I19" s="691">
        <f>'15'!L20</f>
        <v>0</v>
      </c>
      <c r="J19" s="691">
        <f>'15'!M20</f>
        <v>0</v>
      </c>
      <c r="K19" s="691">
        <f>'15'!N20</f>
        <v>0</v>
      </c>
    </row>
    <row r="20" spans="2:11" x14ac:dyDescent="0.25">
      <c r="B20" s="690" t="s">
        <v>46</v>
      </c>
      <c r="C20" s="184">
        <f>'7'!C20</f>
        <v>0</v>
      </c>
      <c r="D20" s="691">
        <f>'15'!G21</f>
        <v>0</v>
      </c>
      <c r="E20" s="691">
        <f>'15'!H21</f>
        <v>0</v>
      </c>
      <c r="F20" s="691">
        <f>'15'!I21</f>
        <v>0</v>
      </c>
      <c r="G20" s="691">
        <f>'15'!J21</f>
        <v>0</v>
      </c>
      <c r="H20" s="691">
        <f>'15'!K21</f>
        <v>0</v>
      </c>
      <c r="I20" s="691">
        <f>'15'!L21</f>
        <v>0</v>
      </c>
      <c r="J20" s="691">
        <f>'15'!M21</f>
        <v>0</v>
      </c>
      <c r="K20" s="691">
        <f>'15'!N21</f>
        <v>0</v>
      </c>
    </row>
    <row r="21" spans="2:11" x14ac:dyDescent="0.25">
      <c r="B21" s="690" t="s">
        <v>47</v>
      </c>
      <c r="C21" s="184">
        <f>'7'!C21</f>
        <v>0</v>
      </c>
      <c r="D21" s="691">
        <f>'15'!G22</f>
        <v>0</v>
      </c>
      <c r="E21" s="691">
        <f>'15'!H22</f>
        <v>0</v>
      </c>
      <c r="F21" s="691">
        <f>'15'!I22</f>
        <v>0</v>
      </c>
      <c r="G21" s="691">
        <f>'15'!J22</f>
        <v>0</v>
      </c>
      <c r="H21" s="691">
        <f>'15'!K22</f>
        <v>0</v>
      </c>
      <c r="I21" s="691">
        <f>'15'!L22</f>
        <v>0</v>
      </c>
      <c r="J21" s="691">
        <f>'15'!M22</f>
        <v>0</v>
      </c>
      <c r="K21" s="691">
        <f>'15'!N22</f>
        <v>0</v>
      </c>
    </row>
    <row r="22" spans="2:11" x14ac:dyDescent="0.25">
      <c r="B22" s="690" t="s">
        <v>48</v>
      </c>
      <c r="C22" s="184">
        <f>'7'!C22</f>
        <v>0</v>
      </c>
      <c r="D22" s="691">
        <f>'15'!G23</f>
        <v>0</v>
      </c>
      <c r="E22" s="691">
        <f>'15'!H23</f>
        <v>0</v>
      </c>
      <c r="F22" s="691">
        <f>'15'!I23</f>
        <v>0</v>
      </c>
      <c r="G22" s="691">
        <f>'15'!J23</f>
        <v>0</v>
      </c>
      <c r="H22" s="691">
        <f>'15'!K23</f>
        <v>0</v>
      </c>
      <c r="I22" s="691">
        <f>'15'!L23</f>
        <v>0</v>
      </c>
      <c r="J22" s="691">
        <f>'15'!M23</f>
        <v>0</v>
      </c>
      <c r="K22" s="691">
        <f>'15'!N23</f>
        <v>0</v>
      </c>
    </row>
    <row r="23" spans="2:11" x14ac:dyDescent="0.25">
      <c r="B23" s="690" t="s">
        <v>49</v>
      </c>
      <c r="C23" s="184">
        <f>'7'!C23</f>
        <v>0</v>
      </c>
      <c r="D23" s="691">
        <f>'15'!G24</f>
        <v>0</v>
      </c>
      <c r="E23" s="691">
        <f>'15'!H24</f>
        <v>0</v>
      </c>
      <c r="F23" s="691">
        <f>'15'!I24</f>
        <v>0</v>
      </c>
      <c r="G23" s="691">
        <f>'15'!J24</f>
        <v>0</v>
      </c>
      <c r="H23" s="691">
        <f>'15'!K24</f>
        <v>0</v>
      </c>
      <c r="I23" s="691">
        <f>'15'!L24</f>
        <v>0</v>
      </c>
      <c r="J23" s="691">
        <f>'15'!M24</f>
        <v>0</v>
      </c>
      <c r="K23" s="691">
        <f>'15'!N24</f>
        <v>0</v>
      </c>
    </row>
    <row r="24" spans="2:11" x14ac:dyDescent="0.25">
      <c r="B24" s="690" t="s">
        <v>50</v>
      </c>
      <c r="C24" s="184">
        <f>'7'!C24</f>
        <v>0</v>
      </c>
      <c r="D24" s="691">
        <f>'15'!G25</f>
        <v>0</v>
      </c>
      <c r="E24" s="691">
        <f>'15'!H25</f>
        <v>0</v>
      </c>
      <c r="F24" s="691">
        <f>'15'!I25</f>
        <v>0</v>
      </c>
      <c r="G24" s="691">
        <f>'15'!J25</f>
        <v>0</v>
      </c>
      <c r="H24" s="691">
        <f>'15'!K25</f>
        <v>0</v>
      </c>
      <c r="I24" s="691">
        <f>'15'!L25</f>
        <v>0</v>
      </c>
      <c r="J24" s="691">
        <f>'15'!M25</f>
        <v>0</v>
      </c>
      <c r="K24" s="691">
        <f>'15'!N25</f>
        <v>0</v>
      </c>
    </row>
    <row r="25" spans="2:11" x14ac:dyDescent="0.25">
      <c r="B25" s="690" t="s">
        <v>51</v>
      </c>
      <c r="C25" s="184">
        <f>'7'!C25</f>
        <v>0</v>
      </c>
      <c r="D25" s="691">
        <f>'15'!G26</f>
        <v>0</v>
      </c>
      <c r="E25" s="691">
        <f>'15'!H26</f>
        <v>0</v>
      </c>
      <c r="F25" s="691">
        <f>'15'!I26</f>
        <v>0</v>
      </c>
      <c r="G25" s="691">
        <f>'15'!J26</f>
        <v>0</v>
      </c>
      <c r="H25" s="691">
        <f>'15'!K26</f>
        <v>0</v>
      </c>
      <c r="I25" s="691">
        <f>'15'!L26</f>
        <v>0</v>
      </c>
      <c r="J25" s="691">
        <f>'15'!M26</f>
        <v>0</v>
      </c>
      <c r="K25" s="691">
        <f>'15'!N26</f>
        <v>0</v>
      </c>
    </row>
    <row r="26" spans="2:11" x14ac:dyDescent="0.25">
      <c r="B26" s="690" t="s">
        <v>52</v>
      </c>
      <c r="C26" s="184">
        <f>'7'!C26</f>
        <v>0</v>
      </c>
      <c r="D26" s="691">
        <f>'15'!G27</f>
        <v>0</v>
      </c>
      <c r="E26" s="691">
        <f>'15'!H27</f>
        <v>0</v>
      </c>
      <c r="F26" s="691">
        <f>'15'!I27</f>
        <v>0</v>
      </c>
      <c r="G26" s="691">
        <f>'15'!J27</f>
        <v>0</v>
      </c>
      <c r="H26" s="691">
        <f>'15'!K27</f>
        <v>0</v>
      </c>
      <c r="I26" s="691">
        <f>'15'!L27</f>
        <v>0</v>
      </c>
      <c r="J26" s="691">
        <f>'15'!M27</f>
        <v>0</v>
      </c>
      <c r="K26" s="691">
        <f>'15'!N27</f>
        <v>0</v>
      </c>
    </row>
    <row r="27" spans="2:11" x14ac:dyDescent="0.25">
      <c r="B27" s="23"/>
      <c r="C27" s="23" t="s">
        <v>160</v>
      </c>
      <c r="D27" s="693">
        <f>'15'!G28</f>
        <v>160000</v>
      </c>
      <c r="E27" s="693">
        <f>'15'!H28</f>
        <v>150000</v>
      </c>
      <c r="F27" s="693">
        <f>'15'!I28</f>
        <v>43000</v>
      </c>
      <c r="G27" s="693">
        <f>'15'!J28</f>
        <v>0</v>
      </c>
      <c r="H27" s="693">
        <f>'15'!K28</f>
        <v>310000</v>
      </c>
      <c r="I27" s="693">
        <f>'15'!L28</f>
        <v>230804</v>
      </c>
      <c r="J27" s="693">
        <f>'15'!M28</f>
        <v>31500</v>
      </c>
      <c r="K27" s="693">
        <f>'15'!N28</f>
        <v>0</v>
      </c>
    </row>
    <row r="28" spans="2:11" ht="30" customHeight="1" x14ac:dyDescent="0.25">
      <c r="B28" s="694" t="s">
        <v>1295</v>
      </c>
      <c r="C28" s="774" t="str">
        <f>'15'!C29</f>
        <v>Faktinis kvietimų skaičius konkrečiais metais gali nesutapti su lentelėje nurodytu. Konkrečių metų kvietimai suplanuojami rengiant metinį kvietimų grafiką, kuris skelbiamas VVG svetainėje.</v>
      </c>
      <c r="D28" s="774"/>
      <c r="E28" s="774"/>
      <c r="F28" s="774"/>
      <c r="G28" s="774"/>
      <c r="H28" s="774"/>
      <c r="I28" s="774"/>
      <c r="J28" s="774"/>
      <c r="K28" s="774"/>
    </row>
    <row r="29" spans="2:11" ht="15.75" customHeight="1" x14ac:dyDescent="0.25"/>
    <row r="30" spans="2:11" ht="45" x14ac:dyDescent="0.25">
      <c r="B30" s="21" t="s">
        <v>54</v>
      </c>
      <c r="C30" s="20" t="s">
        <v>53</v>
      </c>
      <c r="D30" s="775" t="s">
        <v>102</v>
      </c>
      <c r="E30" s="775"/>
      <c r="F30" s="775"/>
      <c r="G30" s="775"/>
      <c r="H30" s="775" t="s">
        <v>103</v>
      </c>
      <c r="I30" s="775"/>
      <c r="J30" s="775"/>
      <c r="K30" s="775"/>
    </row>
    <row r="31" spans="2:11" x14ac:dyDescent="0.25">
      <c r="B31" s="21"/>
      <c r="C31" s="20"/>
      <c r="D31" s="224" t="s">
        <v>96</v>
      </c>
      <c r="E31" s="224" t="s">
        <v>97</v>
      </c>
      <c r="F31" s="224" t="s">
        <v>98</v>
      </c>
      <c r="G31" s="224" t="s">
        <v>99</v>
      </c>
      <c r="H31" s="224" t="s">
        <v>96</v>
      </c>
      <c r="I31" s="224" t="s">
        <v>97</v>
      </c>
      <c r="J31" s="224" t="s">
        <v>98</v>
      </c>
      <c r="K31" s="224" t="s">
        <v>99</v>
      </c>
    </row>
    <row r="32" spans="2:11" x14ac:dyDescent="0.25">
      <c r="B32" s="690" t="s">
        <v>0</v>
      </c>
      <c r="C32" s="184" t="str">
        <f>C7</f>
        <v xml:space="preserve">Sveikatinimo paslaugų kokybės gerinimas  ir prieinamumo didinimas </v>
      </c>
      <c r="D32" s="691">
        <f>'15'!O8</f>
        <v>160000</v>
      </c>
      <c r="E32" s="691">
        <f>'15'!P8</f>
        <v>0</v>
      </c>
      <c r="F32" s="691">
        <f>'15'!Q8</f>
        <v>0</v>
      </c>
      <c r="G32" s="691">
        <f>'15'!R8</f>
        <v>0</v>
      </c>
      <c r="H32" s="691">
        <f>'15'!S8</f>
        <v>0</v>
      </c>
      <c r="I32" s="691">
        <f>'15'!T8</f>
        <v>0</v>
      </c>
      <c r="J32" s="691">
        <f>'15'!U8</f>
        <v>0</v>
      </c>
      <c r="K32" s="691">
        <f>'15'!V8</f>
        <v>0</v>
      </c>
    </row>
    <row r="33" spans="2:11" ht="30" x14ac:dyDescent="0.25">
      <c r="B33" s="690" t="s">
        <v>1</v>
      </c>
      <c r="C33" s="184" t="str">
        <f t="shared" ref="C33:C51" si="0">C8</f>
        <v>Darnaus turizmo verslo kūrimas ir plėtra integruojant vietos kultūros ir gamtos  išteklius</v>
      </c>
      <c r="D33" s="691">
        <f>'15'!O9</f>
        <v>150000</v>
      </c>
      <c r="E33" s="691">
        <f>'15'!P9</f>
        <v>0</v>
      </c>
      <c r="F33" s="691">
        <f>'15'!Q9</f>
        <v>0</v>
      </c>
      <c r="G33" s="691">
        <f>'15'!R9</f>
        <v>0</v>
      </c>
      <c r="H33" s="691">
        <f>'15'!S9</f>
        <v>0</v>
      </c>
      <c r="I33" s="691">
        <f>'15'!T9</f>
        <v>0</v>
      </c>
      <c r="J33" s="691">
        <f>'15'!U9</f>
        <v>0</v>
      </c>
      <c r="K33" s="691">
        <f>'15'!V9</f>
        <v>0</v>
      </c>
    </row>
    <row r="34" spans="2:11" x14ac:dyDescent="0.25">
      <c r="B34" s="690" t="s">
        <v>2</v>
      </c>
      <c r="C34" s="184" t="str">
        <f t="shared" si="0"/>
        <v>Teminių kaimų kūrimas ir  vietos produktų populiarinimas</v>
      </c>
      <c r="D34" s="691">
        <f>'15'!O10</f>
        <v>0</v>
      </c>
      <c r="E34" s="691">
        <f>'15'!P10</f>
        <v>65000</v>
      </c>
      <c r="F34" s="691">
        <f>'15'!Q10</f>
        <v>0</v>
      </c>
      <c r="G34" s="691">
        <f>'15'!R10</f>
        <v>0</v>
      </c>
      <c r="H34" s="691">
        <f>'15'!S10</f>
        <v>130000</v>
      </c>
      <c r="I34" s="691">
        <f>'15'!T10</f>
        <v>0</v>
      </c>
      <c r="J34" s="691">
        <f>'15'!U10</f>
        <v>0</v>
      </c>
      <c r="K34" s="691">
        <f>'15'!V10</f>
        <v>0</v>
      </c>
    </row>
    <row r="35" spans="2:11" x14ac:dyDescent="0.25">
      <c r="B35" s="690" t="s">
        <v>3</v>
      </c>
      <c r="C35" s="184" t="str">
        <f t="shared" si="0"/>
        <v>Įtraukios infrastruktūros vystymas taikant sumanius sprendimus</v>
      </c>
      <c r="D35" s="691">
        <f>'15'!O11</f>
        <v>0</v>
      </c>
      <c r="E35" s="691">
        <f>'15'!P11</f>
        <v>0</v>
      </c>
      <c r="F35" s="691">
        <f>'15'!Q11</f>
        <v>0</v>
      </c>
      <c r="G35" s="691">
        <f>'15'!R11</f>
        <v>0</v>
      </c>
      <c r="H35" s="691">
        <f>'15'!S11</f>
        <v>0</v>
      </c>
      <c r="I35" s="691">
        <f>'15'!T11</f>
        <v>0</v>
      </c>
      <c r="J35" s="691">
        <f>'15'!U11</f>
        <v>0</v>
      </c>
      <c r="K35" s="691">
        <f>'15'!V11</f>
        <v>0</v>
      </c>
    </row>
    <row r="36" spans="2:11" x14ac:dyDescent="0.25">
      <c r="B36" s="690" t="s">
        <v>4</v>
      </c>
      <c r="C36" s="184" t="str">
        <f t="shared" si="0"/>
        <v>Jaunimo verslumo ir įtraukties skatinimas</v>
      </c>
      <c r="D36" s="691">
        <f>'15'!O12</f>
        <v>0</v>
      </c>
      <c r="E36" s="691">
        <f>'15'!P12</f>
        <v>0</v>
      </c>
      <c r="F36" s="691">
        <f>'15'!Q12</f>
        <v>43000</v>
      </c>
      <c r="G36" s="691">
        <f>'15'!R12</f>
        <v>0</v>
      </c>
      <c r="H36" s="691">
        <f>'15'!S12</f>
        <v>0</v>
      </c>
      <c r="I36" s="691">
        <f>'15'!T12</f>
        <v>43000</v>
      </c>
      <c r="J36" s="691">
        <f>'15'!U12</f>
        <v>0</v>
      </c>
      <c r="K36" s="691">
        <f>'15'!V12</f>
        <v>0</v>
      </c>
    </row>
    <row r="37" spans="2:11" x14ac:dyDescent="0.25">
      <c r="B37" s="690" t="s">
        <v>5</v>
      </c>
      <c r="C37" s="184" t="str">
        <f t="shared" si="0"/>
        <v>Teritorinis VVG bendradarbiavimas</v>
      </c>
      <c r="D37" s="691">
        <f>'15'!O13</f>
        <v>0</v>
      </c>
      <c r="E37" s="691">
        <f>'15'!P13</f>
        <v>0</v>
      </c>
      <c r="F37" s="691">
        <f>'15'!Q13</f>
        <v>0</v>
      </c>
      <c r="G37" s="691">
        <f>'15'!R13</f>
        <v>0</v>
      </c>
      <c r="H37" s="691">
        <f>'15'!S13</f>
        <v>0</v>
      </c>
      <c r="I37" s="691">
        <f>'15'!T13</f>
        <v>0</v>
      </c>
      <c r="J37" s="691">
        <f>'15'!U13</f>
        <v>0</v>
      </c>
      <c r="K37" s="691">
        <f>'15'!V13</f>
        <v>0</v>
      </c>
    </row>
    <row r="38" spans="2:11" x14ac:dyDescent="0.25">
      <c r="B38" s="690" t="s">
        <v>6</v>
      </c>
      <c r="C38" s="184" t="str">
        <f t="shared" si="0"/>
        <v>Tarptautinis VVG bendradarbiavimas</v>
      </c>
      <c r="D38" s="691">
        <f>'15'!O14</f>
        <v>0</v>
      </c>
      <c r="E38" s="691">
        <f>'15'!P14</f>
        <v>0</v>
      </c>
      <c r="F38" s="691">
        <v>15000</v>
      </c>
      <c r="G38" s="691">
        <f>'15'!R14</f>
        <v>0</v>
      </c>
      <c r="H38" s="691">
        <f>'15'!S14</f>
        <v>0</v>
      </c>
      <c r="I38" s="691">
        <f>'15'!T14</f>
        <v>0</v>
      </c>
      <c r="J38" s="691">
        <f>'15'!U14</f>
        <v>0</v>
      </c>
      <c r="K38" s="691">
        <f>'15'!V14</f>
        <v>0</v>
      </c>
    </row>
    <row r="39" spans="2:11" x14ac:dyDescent="0.25">
      <c r="B39" s="690" t="s">
        <v>7</v>
      </c>
      <c r="C39" s="184" t="str">
        <f t="shared" si="0"/>
        <v>Įtraukios infrastruktūros vystymas taikant sumanius sprendimus</v>
      </c>
      <c r="D39" s="691">
        <f>'15'!O15</f>
        <v>0</v>
      </c>
      <c r="E39" s="691">
        <f>'15'!P15</f>
        <v>100804</v>
      </c>
      <c r="F39" s="691">
        <f>'15'!Q15</f>
        <v>0</v>
      </c>
      <c r="G39" s="691">
        <f>'15'!R15</f>
        <v>0</v>
      </c>
      <c r="H39" s="691">
        <f>'15'!S15</f>
        <v>0</v>
      </c>
      <c r="I39" s="691">
        <f>'15'!T15</f>
        <v>0</v>
      </c>
      <c r="J39" s="691">
        <f>'15'!U15</f>
        <v>0</v>
      </c>
      <c r="K39" s="691">
        <f>'15'!V15</f>
        <v>0</v>
      </c>
    </row>
    <row r="40" spans="2:11" x14ac:dyDescent="0.25">
      <c r="B40" s="690" t="s">
        <v>8</v>
      </c>
      <c r="C40" s="184">
        <f t="shared" si="0"/>
        <v>0</v>
      </c>
      <c r="D40" s="691">
        <f>'15'!O16</f>
        <v>0</v>
      </c>
      <c r="E40" s="691">
        <f>'15'!P16</f>
        <v>0</v>
      </c>
      <c r="F40" s="691">
        <f>'15'!Q16</f>
        <v>0</v>
      </c>
      <c r="G40" s="691">
        <f>'15'!R16</f>
        <v>0</v>
      </c>
      <c r="H40" s="691">
        <f>'15'!S16</f>
        <v>0</v>
      </c>
      <c r="I40" s="691">
        <f>'15'!T16</f>
        <v>0</v>
      </c>
      <c r="J40" s="691">
        <f>'15'!U16</f>
        <v>0</v>
      </c>
      <c r="K40" s="691">
        <f>'15'!V16</f>
        <v>0</v>
      </c>
    </row>
    <row r="41" spans="2:11" x14ac:dyDescent="0.25">
      <c r="B41" s="690" t="s">
        <v>9</v>
      </c>
      <c r="C41" s="184">
        <f t="shared" si="0"/>
        <v>0</v>
      </c>
      <c r="D41" s="691">
        <f>'15'!O17</f>
        <v>0</v>
      </c>
      <c r="E41" s="691">
        <f>'15'!P17</f>
        <v>0</v>
      </c>
      <c r="F41" s="691">
        <f>'15'!Q17</f>
        <v>0</v>
      </c>
      <c r="G41" s="691">
        <f>'15'!R17</f>
        <v>0</v>
      </c>
      <c r="H41" s="691">
        <f>'15'!S17</f>
        <v>0</v>
      </c>
      <c r="I41" s="691">
        <f>'15'!T17</f>
        <v>0</v>
      </c>
      <c r="J41" s="691">
        <f>'15'!U17</f>
        <v>0</v>
      </c>
      <c r="K41" s="691">
        <f>'15'!V17</f>
        <v>0</v>
      </c>
    </row>
    <row r="42" spans="2:11" x14ac:dyDescent="0.25">
      <c r="B42" s="690" t="s">
        <v>43</v>
      </c>
      <c r="C42" s="184">
        <f t="shared" si="0"/>
        <v>0</v>
      </c>
      <c r="D42" s="691">
        <f>'15'!O18</f>
        <v>0</v>
      </c>
      <c r="E42" s="691">
        <f>'15'!P18</f>
        <v>0</v>
      </c>
      <c r="F42" s="691">
        <f>'15'!Q18</f>
        <v>0</v>
      </c>
      <c r="G42" s="691">
        <f>'15'!R18</f>
        <v>0</v>
      </c>
      <c r="H42" s="691">
        <f>'15'!S18</f>
        <v>0</v>
      </c>
      <c r="I42" s="691">
        <f>'15'!T18</f>
        <v>0</v>
      </c>
      <c r="J42" s="691">
        <f>'15'!U18</f>
        <v>0</v>
      </c>
      <c r="K42" s="691">
        <f>'15'!V18</f>
        <v>0</v>
      </c>
    </row>
    <row r="43" spans="2:11" x14ac:dyDescent="0.25">
      <c r="B43" s="690" t="s">
        <v>44</v>
      </c>
      <c r="C43" s="184">
        <f t="shared" si="0"/>
        <v>0</v>
      </c>
      <c r="D43" s="691">
        <f>'15'!O19</f>
        <v>0</v>
      </c>
      <c r="E43" s="691">
        <f>'15'!P19</f>
        <v>0</v>
      </c>
      <c r="F43" s="691">
        <f>'15'!Q19</f>
        <v>0</v>
      </c>
      <c r="G43" s="691">
        <f>'15'!R19</f>
        <v>0</v>
      </c>
      <c r="H43" s="691">
        <f>'15'!S19</f>
        <v>0</v>
      </c>
      <c r="I43" s="691">
        <f>'15'!T19</f>
        <v>0</v>
      </c>
      <c r="J43" s="691">
        <f>'15'!U19</f>
        <v>0</v>
      </c>
      <c r="K43" s="691">
        <f>'15'!V19</f>
        <v>0</v>
      </c>
    </row>
    <row r="44" spans="2:11" x14ac:dyDescent="0.25">
      <c r="B44" s="690" t="s">
        <v>45</v>
      </c>
      <c r="C44" s="184">
        <f t="shared" si="0"/>
        <v>0</v>
      </c>
      <c r="D44" s="691">
        <f>'15'!O20</f>
        <v>0</v>
      </c>
      <c r="E44" s="691">
        <f>'15'!P20</f>
        <v>0</v>
      </c>
      <c r="F44" s="691">
        <f>'15'!Q20</f>
        <v>0</v>
      </c>
      <c r="G44" s="691">
        <f>'15'!R20</f>
        <v>0</v>
      </c>
      <c r="H44" s="691">
        <f>'15'!S20</f>
        <v>0</v>
      </c>
      <c r="I44" s="691">
        <f>'15'!T20</f>
        <v>0</v>
      </c>
      <c r="J44" s="691">
        <f>'15'!U20</f>
        <v>0</v>
      </c>
      <c r="K44" s="691">
        <f>'15'!V20</f>
        <v>0</v>
      </c>
    </row>
    <row r="45" spans="2:11" x14ac:dyDescent="0.25">
      <c r="B45" s="690" t="s">
        <v>46</v>
      </c>
      <c r="C45" s="184">
        <f t="shared" si="0"/>
        <v>0</v>
      </c>
      <c r="D45" s="691">
        <f>'15'!O21</f>
        <v>0</v>
      </c>
      <c r="E45" s="691">
        <f>'15'!P21</f>
        <v>0</v>
      </c>
      <c r="F45" s="691">
        <f>'15'!Q21</f>
        <v>0</v>
      </c>
      <c r="G45" s="691">
        <f>'15'!R21</f>
        <v>0</v>
      </c>
      <c r="H45" s="691">
        <f>'15'!S21</f>
        <v>0</v>
      </c>
      <c r="I45" s="691">
        <f>'15'!T21</f>
        <v>0</v>
      </c>
      <c r="J45" s="691">
        <f>'15'!U21</f>
        <v>0</v>
      </c>
      <c r="K45" s="691">
        <f>'15'!V21</f>
        <v>0</v>
      </c>
    </row>
    <row r="46" spans="2:11" x14ac:dyDescent="0.25">
      <c r="B46" s="690" t="s">
        <v>47</v>
      </c>
      <c r="C46" s="184">
        <f t="shared" si="0"/>
        <v>0</v>
      </c>
      <c r="D46" s="691">
        <f>'15'!O22</f>
        <v>0</v>
      </c>
      <c r="E46" s="691">
        <f>'15'!P22</f>
        <v>0</v>
      </c>
      <c r="F46" s="691">
        <f>'15'!Q22</f>
        <v>0</v>
      </c>
      <c r="G46" s="691">
        <f>'15'!R22</f>
        <v>0</v>
      </c>
      <c r="H46" s="691">
        <f>'15'!S22</f>
        <v>0</v>
      </c>
      <c r="I46" s="691">
        <f>'15'!T22</f>
        <v>0</v>
      </c>
      <c r="J46" s="691">
        <f>'15'!U22</f>
        <v>0</v>
      </c>
      <c r="K46" s="691">
        <f>'15'!V22</f>
        <v>0</v>
      </c>
    </row>
    <row r="47" spans="2:11" x14ac:dyDescent="0.25">
      <c r="B47" s="690" t="s">
        <v>48</v>
      </c>
      <c r="C47" s="184">
        <f t="shared" si="0"/>
        <v>0</v>
      </c>
      <c r="D47" s="691">
        <f>'15'!O23</f>
        <v>0</v>
      </c>
      <c r="E47" s="691">
        <f>'15'!P23</f>
        <v>0</v>
      </c>
      <c r="F47" s="691">
        <f>'15'!Q23</f>
        <v>0</v>
      </c>
      <c r="G47" s="691">
        <f>'15'!R23</f>
        <v>0</v>
      </c>
      <c r="H47" s="691">
        <f>'15'!S23</f>
        <v>0</v>
      </c>
      <c r="I47" s="691">
        <f>'15'!T23</f>
        <v>0</v>
      </c>
      <c r="J47" s="691">
        <f>'15'!U23</f>
        <v>0</v>
      </c>
      <c r="K47" s="691">
        <f>'15'!V23</f>
        <v>0</v>
      </c>
    </row>
    <row r="48" spans="2:11" x14ac:dyDescent="0.25">
      <c r="B48" s="690" t="s">
        <v>49</v>
      </c>
      <c r="C48" s="184">
        <f t="shared" si="0"/>
        <v>0</v>
      </c>
      <c r="D48" s="691">
        <f>'15'!O24</f>
        <v>0</v>
      </c>
      <c r="E48" s="691">
        <f>'15'!P24</f>
        <v>0</v>
      </c>
      <c r="F48" s="691">
        <f>'15'!Q24</f>
        <v>0</v>
      </c>
      <c r="G48" s="691">
        <f>'15'!R24</f>
        <v>0</v>
      </c>
      <c r="H48" s="691">
        <f>'15'!S24</f>
        <v>0</v>
      </c>
      <c r="I48" s="691">
        <f>'15'!T24</f>
        <v>0</v>
      </c>
      <c r="J48" s="691">
        <f>'15'!U24</f>
        <v>0</v>
      </c>
      <c r="K48" s="691">
        <f>'15'!V24</f>
        <v>0</v>
      </c>
    </row>
    <row r="49" spans="2:11" x14ac:dyDescent="0.25">
      <c r="B49" s="690" t="s">
        <v>50</v>
      </c>
      <c r="C49" s="184">
        <f t="shared" si="0"/>
        <v>0</v>
      </c>
      <c r="D49" s="691">
        <f>'15'!O25</f>
        <v>0</v>
      </c>
      <c r="E49" s="691">
        <f>'15'!P25</f>
        <v>0</v>
      </c>
      <c r="F49" s="691">
        <f>'15'!Q25</f>
        <v>0</v>
      </c>
      <c r="G49" s="691">
        <f>'15'!R25</f>
        <v>0</v>
      </c>
      <c r="H49" s="691">
        <f>'15'!S25</f>
        <v>0</v>
      </c>
      <c r="I49" s="691">
        <f>'15'!T25</f>
        <v>0</v>
      </c>
      <c r="J49" s="691">
        <f>'15'!U25</f>
        <v>0</v>
      </c>
      <c r="K49" s="691">
        <f>'15'!V25</f>
        <v>0</v>
      </c>
    </row>
    <row r="50" spans="2:11" x14ac:dyDescent="0.25">
      <c r="B50" s="690" t="s">
        <v>51</v>
      </c>
      <c r="C50" s="184">
        <f t="shared" si="0"/>
        <v>0</v>
      </c>
      <c r="D50" s="691">
        <f>'15'!O26</f>
        <v>0</v>
      </c>
      <c r="E50" s="691">
        <f>'15'!P26</f>
        <v>0</v>
      </c>
      <c r="F50" s="691">
        <f>'15'!Q26</f>
        <v>0</v>
      </c>
      <c r="G50" s="691">
        <f>'15'!R26</f>
        <v>0</v>
      </c>
      <c r="H50" s="691">
        <f>'15'!S26</f>
        <v>0</v>
      </c>
      <c r="I50" s="691">
        <f>'15'!T26</f>
        <v>0</v>
      </c>
      <c r="J50" s="691">
        <f>'15'!U26</f>
        <v>0</v>
      </c>
      <c r="K50" s="691">
        <f>'15'!V26</f>
        <v>0</v>
      </c>
    </row>
    <row r="51" spans="2:11" x14ac:dyDescent="0.25">
      <c r="B51" s="690" t="s">
        <v>52</v>
      </c>
      <c r="C51" s="184">
        <f t="shared" si="0"/>
        <v>0</v>
      </c>
      <c r="D51" s="691">
        <f>'15'!O27</f>
        <v>0</v>
      </c>
      <c r="E51" s="691">
        <f>'15'!P27</f>
        <v>0</v>
      </c>
      <c r="F51" s="691">
        <f>'15'!Q27</f>
        <v>0</v>
      </c>
      <c r="G51" s="691">
        <f>'15'!R27</f>
        <v>0</v>
      </c>
      <c r="H51" s="691">
        <f>'15'!S27</f>
        <v>0</v>
      </c>
      <c r="I51" s="691">
        <f>'15'!T27</f>
        <v>0</v>
      </c>
      <c r="J51" s="691">
        <f>'15'!U27</f>
        <v>0</v>
      </c>
      <c r="K51" s="691">
        <f>'15'!V27</f>
        <v>0</v>
      </c>
    </row>
    <row r="52" spans="2:11" x14ac:dyDescent="0.25">
      <c r="B52" s="30"/>
      <c r="C52" s="30" t="s">
        <v>160</v>
      </c>
      <c r="D52" s="692">
        <f>'15'!O28</f>
        <v>310000</v>
      </c>
      <c r="E52" s="692">
        <f>'15'!P28</f>
        <v>165804</v>
      </c>
      <c r="F52" s="692">
        <f>'15'!Q28</f>
        <v>53000</v>
      </c>
      <c r="G52" s="692">
        <f>'15'!R28</f>
        <v>0</v>
      </c>
      <c r="H52" s="692">
        <f>'15'!S28</f>
        <v>130000</v>
      </c>
      <c r="I52" s="692">
        <f>'15'!T28</f>
        <v>43000</v>
      </c>
      <c r="J52" s="692">
        <f>'15'!U28</f>
        <v>0</v>
      </c>
      <c r="K52" s="692">
        <f>'15'!V28</f>
        <v>0</v>
      </c>
    </row>
    <row r="53" spans="2:11" ht="30" customHeight="1" x14ac:dyDescent="0.25">
      <c r="B53" s="694" t="s">
        <v>1295</v>
      </c>
      <c r="C53" s="774" t="str">
        <f>'15'!C29</f>
        <v>Faktinis kvietimų skaičius konkrečiais metais gali nesutapti su lentelėje nurodytu. Konkrečių metų kvietimai suplanuojami rengiant metinį kvietimų grafiką, kuris skelbiamas VVG svetainėje.</v>
      </c>
      <c r="D53" s="774"/>
      <c r="E53" s="774"/>
      <c r="F53" s="774"/>
      <c r="G53" s="774"/>
      <c r="H53" s="774"/>
      <c r="I53" s="774"/>
      <c r="J53" s="774"/>
      <c r="K53" s="774"/>
    </row>
    <row r="55" spans="2:11" ht="45" x14ac:dyDescent="0.25">
      <c r="B55" s="21" t="s">
        <v>54</v>
      </c>
      <c r="C55" s="20" t="s">
        <v>53</v>
      </c>
      <c r="D55" s="775" t="s">
        <v>104</v>
      </c>
      <c r="E55" s="775"/>
      <c r="F55" s="775"/>
      <c r="G55" s="775"/>
      <c r="H55" s="775" t="s">
        <v>105</v>
      </c>
      <c r="I55" s="775"/>
      <c r="J55" s="775"/>
      <c r="K55" s="775"/>
    </row>
    <row r="56" spans="2:11" x14ac:dyDescent="0.25">
      <c r="B56" s="21"/>
      <c r="C56" s="20"/>
      <c r="D56" s="224" t="s">
        <v>96</v>
      </c>
      <c r="E56" s="224" t="s">
        <v>97</v>
      </c>
      <c r="F56" s="224" t="s">
        <v>98</v>
      </c>
      <c r="G56" s="224" t="s">
        <v>99</v>
      </c>
      <c r="H56" s="224" t="s">
        <v>96</v>
      </c>
      <c r="I56" s="224" t="s">
        <v>97</v>
      </c>
      <c r="J56" s="224" t="s">
        <v>98</v>
      </c>
      <c r="K56" s="224" t="s">
        <v>99</v>
      </c>
    </row>
    <row r="57" spans="2:11" x14ac:dyDescent="0.25">
      <c r="B57" s="690" t="s">
        <v>0</v>
      </c>
      <c r="C57" s="184" t="str">
        <f>C7</f>
        <v xml:space="preserve">Sveikatinimo paslaugų kokybės gerinimas  ir prieinamumo didinimas </v>
      </c>
      <c r="D57" s="691">
        <f>'15'!W8</f>
        <v>0</v>
      </c>
      <c r="E57" s="691">
        <f>'15'!X8</f>
        <v>0</v>
      </c>
      <c r="F57" s="691">
        <f>'15'!Y8</f>
        <v>0</v>
      </c>
      <c r="G57" s="691">
        <f>'15'!Z8</f>
        <v>0</v>
      </c>
      <c r="H57" s="691">
        <f>'15'!AA8</f>
        <v>0</v>
      </c>
      <c r="I57" s="691">
        <f>'15'!AB8</f>
        <v>0</v>
      </c>
      <c r="J57" s="691">
        <f>'15'!AC8</f>
        <v>0</v>
      </c>
      <c r="K57" s="691">
        <f>'15'!AD8</f>
        <v>0</v>
      </c>
    </row>
    <row r="58" spans="2:11" ht="30" x14ac:dyDescent="0.25">
      <c r="B58" s="690" t="s">
        <v>1</v>
      </c>
      <c r="C58" s="184" t="str">
        <f t="shared" ref="C58:C76" si="1">C8</f>
        <v>Darnaus turizmo verslo kūrimas ir plėtra integruojant vietos kultūros ir gamtos  išteklius</v>
      </c>
      <c r="D58" s="691">
        <f>'15'!W9</f>
        <v>0</v>
      </c>
      <c r="E58" s="691">
        <f>'15'!X9</f>
        <v>0</v>
      </c>
      <c r="F58" s="691">
        <f>'15'!Y9</f>
        <v>0</v>
      </c>
      <c r="G58" s="691">
        <f>'15'!Z9</f>
        <v>0</v>
      </c>
      <c r="H58" s="691">
        <f>'15'!AA9</f>
        <v>0</v>
      </c>
      <c r="I58" s="691">
        <f>'15'!AB9</f>
        <v>0</v>
      </c>
      <c r="J58" s="691">
        <f>'15'!AC9</f>
        <v>0</v>
      </c>
      <c r="K58" s="691">
        <f>'15'!AD9</f>
        <v>0</v>
      </c>
    </row>
    <row r="59" spans="2:11" x14ac:dyDescent="0.25">
      <c r="B59" s="690" t="s">
        <v>2</v>
      </c>
      <c r="C59" s="184" t="str">
        <f t="shared" si="1"/>
        <v>Teminių kaimų kūrimas ir  vietos produktų populiarinimas</v>
      </c>
      <c r="D59" s="691">
        <f>'15'!W10</f>
        <v>0</v>
      </c>
      <c r="E59" s="691">
        <f>'15'!X10</f>
        <v>0</v>
      </c>
      <c r="F59" s="691">
        <f>'15'!Y10</f>
        <v>0</v>
      </c>
      <c r="G59" s="691">
        <f>'15'!Z10</f>
        <v>0</v>
      </c>
      <c r="H59" s="691">
        <f>'15'!AA10</f>
        <v>0</v>
      </c>
      <c r="I59" s="691">
        <f>'15'!AB10</f>
        <v>0</v>
      </c>
      <c r="J59" s="691">
        <f>'15'!AC10</f>
        <v>0</v>
      </c>
      <c r="K59" s="691">
        <f>'15'!AD10</f>
        <v>0</v>
      </c>
    </row>
    <row r="60" spans="2:11" x14ac:dyDescent="0.25">
      <c r="B60" s="690" t="s">
        <v>3</v>
      </c>
      <c r="C60" s="184" t="str">
        <f t="shared" si="1"/>
        <v>Įtraukios infrastruktūros vystymas taikant sumanius sprendimus</v>
      </c>
      <c r="D60" s="691">
        <f>'15'!W11</f>
        <v>0</v>
      </c>
      <c r="E60" s="691">
        <f>'15'!X11</f>
        <v>0</v>
      </c>
      <c r="F60" s="691">
        <f>'15'!Y11</f>
        <v>0</v>
      </c>
      <c r="G60" s="691">
        <f>'15'!Z11</f>
        <v>0</v>
      </c>
      <c r="H60" s="691">
        <f>'15'!AA11</f>
        <v>0</v>
      </c>
      <c r="I60" s="691">
        <f>'15'!AB11</f>
        <v>0</v>
      </c>
      <c r="J60" s="691">
        <f>'15'!AC11</f>
        <v>0</v>
      </c>
      <c r="K60" s="691">
        <f>'15'!AD11</f>
        <v>0</v>
      </c>
    </row>
    <row r="61" spans="2:11" x14ac:dyDescent="0.25">
      <c r="B61" s="690" t="s">
        <v>4</v>
      </c>
      <c r="C61" s="184" t="str">
        <f t="shared" si="1"/>
        <v>Jaunimo verslumo ir įtraukties skatinimas</v>
      </c>
      <c r="D61" s="691">
        <f>'15'!W12</f>
        <v>0</v>
      </c>
      <c r="E61" s="691">
        <f>'15'!X12</f>
        <v>0</v>
      </c>
      <c r="F61" s="691">
        <f>'15'!Y12</f>
        <v>0</v>
      </c>
      <c r="G61" s="691">
        <f>'15'!Z12</f>
        <v>0</v>
      </c>
      <c r="H61" s="691">
        <f>'15'!AA12</f>
        <v>0</v>
      </c>
      <c r="I61" s="691">
        <f>'15'!AB12</f>
        <v>0</v>
      </c>
      <c r="J61" s="691">
        <f>'15'!AC12</f>
        <v>0</v>
      </c>
      <c r="K61" s="691">
        <f>'15'!AD12</f>
        <v>0</v>
      </c>
    </row>
    <row r="62" spans="2:11" x14ac:dyDescent="0.25">
      <c r="B62" s="690" t="s">
        <v>5</v>
      </c>
      <c r="C62" s="184" t="str">
        <f t="shared" si="1"/>
        <v>Teritorinis VVG bendradarbiavimas</v>
      </c>
      <c r="D62" s="691">
        <f>'15'!W13</f>
        <v>0</v>
      </c>
      <c r="E62" s="691">
        <f>'15'!X13</f>
        <v>0</v>
      </c>
      <c r="F62" s="691">
        <f>'15'!Y13</f>
        <v>0</v>
      </c>
      <c r="G62" s="691">
        <f>'15'!Z13</f>
        <v>0</v>
      </c>
      <c r="H62" s="691">
        <f>'15'!AA13</f>
        <v>0</v>
      </c>
      <c r="I62" s="691">
        <f>'15'!AB13</f>
        <v>0</v>
      </c>
      <c r="J62" s="691">
        <f>'15'!AC13</f>
        <v>0</v>
      </c>
      <c r="K62" s="691">
        <f>'15'!AD13</f>
        <v>0</v>
      </c>
    </row>
    <row r="63" spans="2:11" x14ac:dyDescent="0.25">
      <c r="B63" s="690" t="s">
        <v>6</v>
      </c>
      <c r="C63" s="184" t="str">
        <f t="shared" si="1"/>
        <v>Tarptautinis VVG bendradarbiavimas</v>
      </c>
      <c r="D63" s="691">
        <f>'15'!W14</f>
        <v>0</v>
      </c>
      <c r="E63" s="691">
        <f>'15'!X14</f>
        <v>0</v>
      </c>
      <c r="F63" s="691">
        <f>'15'!Y14</f>
        <v>0</v>
      </c>
      <c r="G63" s="691">
        <f>'15'!Z14</f>
        <v>0</v>
      </c>
      <c r="H63" s="691">
        <f>'15'!AA14</f>
        <v>0</v>
      </c>
      <c r="I63" s="691">
        <f>'15'!AB14</f>
        <v>0</v>
      </c>
      <c r="J63" s="691">
        <f>'15'!AC14</f>
        <v>0</v>
      </c>
      <c r="K63" s="691">
        <f>'15'!AD14</f>
        <v>0</v>
      </c>
    </row>
    <row r="64" spans="2:11" x14ac:dyDescent="0.25">
      <c r="B64" s="690" t="s">
        <v>7</v>
      </c>
      <c r="C64" s="184" t="str">
        <f t="shared" si="1"/>
        <v>Įtraukios infrastruktūros vystymas taikant sumanius sprendimus</v>
      </c>
      <c r="D64" s="691">
        <f>'15'!W15</f>
        <v>0</v>
      </c>
      <c r="E64" s="691">
        <f>'15'!X15</f>
        <v>0</v>
      </c>
      <c r="F64" s="691">
        <f>'15'!Y15</f>
        <v>0</v>
      </c>
      <c r="G64" s="691">
        <f>'15'!Z15</f>
        <v>0</v>
      </c>
      <c r="H64" s="691">
        <f>'15'!AA15</f>
        <v>0</v>
      </c>
      <c r="I64" s="691">
        <f>'15'!AB15</f>
        <v>0</v>
      </c>
      <c r="J64" s="691">
        <f>'15'!AC15</f>
        <v>0</v>
      </c>
      <c r="K64" s="691">
        <f>'15'!AD15</f>
        <v>0</v>
      </c>
    </row>
    <row r="65" spans="2:11" x14ac:dyDescent="0.25">
      <c r="B65" s="690" t="s">
        <v>8</v>
      </c>
      <c r="C65" s="184">
        <f t="shared" si="1"/>
        <v>0</v>
      </c>
      <c r="D65" s="691">
        <f>'15'!W16</f>
        <v>0</v>
      </c>
      <c r="E65" s="691">
        <f>'15'!X16</f>
        <v>0</v>
      </c>
      <c r="F65" s="691">
        <f>'15'!Y16</f>
        <v>0</v>
      </c>
      <c r="G65" s="691">
        <f>'15'!Z16</f>
        <v>0</v>
      </c>
      <c r="H65" s="691">
        <f>'15'!AA16</f>
        <v>0</v>
      </c>
      <c r="I65" s="691">
        <f>'15'!AB16</f>
        <v>0</v>
      </c>
      <c r="J65" s="691">
        <f>'15'!AC16</f>
        <v>0</v>
      </c>
      <c r="K65" s="691">
        <f>'15'!AD16</f>
        <v>0</v>
      </c>
    </row>
    <row r="66" spans="2:11" x14ac:dyDescent="0.25">
      <c r="B66" s="690" t="s">
        <v>9</v>
      </c>
      <c r="C66" s="184">
        <f t="shared" si="1"/>
        <v>0</v>
      </c>
      <c r="D66" s="691">
        <f>'15'!W17</f>
        <v>0</v>
      </c>
      <c r="E66" s="691">
        <f>'15'!X17</f>
        <v>0</v>
      </c>
      <c r="F66" s="691">
        <f>'15'!Y17</f>
        <v>0</v>
      </c>
      <c r="G66" s="691">
        <f>'15'!Z17</f>
        <v>0</v>
      </c>
      <c r="H66" s="691">
        <f>'15'!AA17</f>
        <v>0</v>
      </c>
      <c r="I66" s="691">
        <f>'15'!AB17</f>
        <v>0</v>
      </c>
      <c r="J66" s="691">
        <f>'15'!AC17</f>
        <v>0</v>
      </c>
      <c r="K66" s="691">
        <f>'15'!AD17</f>
        <v>0</v>
      </c>
    </row>
    <row r="67" spans="2:11" x14ac:dyDescent="0.25">
      <c r="B67" s="690" t="s">
        <v>43</v>
      </c>
      <c r="C67" s="184">
        <f t="shared" si="1"/>
        <v>0</v>
      </c>
      <c r="D67" s="691">
        <f>'15'!W18</f>
        <v>0</v>
      </c>
      <c r="E67" s="691">
        <f>'15'!X18</f>
        <v>0</v>
      </c>
      <c r="F67" s="691">
        <f>'15'!Y18</f>
        <v>0</v>
      </c>
      <c r="G67" s="691">
        <f>'15'!Z18</f>
        <v>0</v>
      </c>
      <c r="H67" s="691">
        <f>'15'!AA18</f>
        <v>0</v>
      </c>
      <c r="I67" s="691">
        <f>'15'!AB18</f>
        <v>0</v>
      </c>
      <c r="J67" s="691">
        <f>'15'!AC18</f>
        <v>0</v>
      </c>
      <c r="K67" s="691">
        <f>'15'!AD18</f>
        <v>0</v>
      </c>
    </row>
    <row r="68" spans="2:11" x14ac:dyDescent="0.25">
      <c r="B68" s="690" t="s">
        <v>44</v>
      </c>
      <c r="C68" s="184">
        <f t="shared" si="1"/>
        <v>0</v>
      </c>
      <c r="D68" s="691">
        <f>'15'!W19</f>
        <v>0</v>
      </c>
      <c r="E68" s="691">
        <f>'15'!X19</f>
        <v>0</v>
      </c>
      <c r="F68" s="691">
        <f>'15'!Y19</f>
        <v>0</v>
      </c>
      <c r="G68" s="691">
        <f>'15'!Z19</f>
        <v>0</v>
      </c>
      <c r="H68" s="691">
        <f>'15'!AA19</f>
        <v>0</v>
      </c>
      <c r="I68" s="691">
        <f>'15'!AB19</f>
        <v>0</v>
      </c>
      <c r="J68" s="691">
        <f>'15'!AC19</f>
        <v>0</v>
      </c>
      <c r="K68" s="691">
        <f>'15'!AD19</f>
        <v>0</v>
      </c>
    </row>
    <row r="69" spans="2:11" x14ac:dyDescent="0.25">
      <c r="B69" s="690" t="s">
        <v>45</v>
      </c>
      <c r="C69" s="184">
        <f t="shared" si="1"/>
        <v>0</v>
      </c>
      <c r="D69" s="691">
        <f>'15'!W20</f>
        <v>0</v>
      </c>
      <c r="E69" s="691">
        <f>'15'!X20</f>
        <v>0</v>
      </c>
      <c r="F69" s="691">
        <f>'15'!Y20</f>
        <v>0</v>
      </c>
      <c r="G69" s="691">
        <f>'15'!Z20</f>
        <v>0</v>
      </c>
      <c r="H69" s="691">
        <f>'15'!AA20</f>
        <v>0</v>
      </c>
      <c r="I69" s="691">
        <f>'15'!AB20</f>
        <v>0</v>
      </c>
      <c r="J69" s="691">
        <f>'15'!AC20</f>
        <v>0</v>
      </c>
      <c r="K69" s="691">
        <f>'15'!AD20</f>
        <v>0</v>
      </c>
    </row>
    <row r="70" spans="2:11" x14ac:dyDescent="0.25">
      <c r="B70" s="690" t="s">
        <v>46</v>
      </c>
      <c r="C70" s="184">
        <f t="shared" si="1"/>
        <v>0</v>
      </c>
      <c r="D70" s="691">
        <f>'15'!W21</f>
        <v>0</v>
      </c>
      <c r="E70" s="691">
        <f>'15'!X21</f>
        <v>0</v>
      </c>
      <c r="F70" s="691">
        <f>'15'!Y21</f>
        <v>0</v>
      </c>
      <c r="G70" s="691">
        <f>'15'!Z21</f>
        <v>0</v>
      </c>
      <c r="H70" s="691">
        <f>'15'!AA21</f>
        <v>0</v>
      </c>
      <c r="I70" s="691">
        <f>'15'!AB21</f>
        <v>0</v>
      </c>
      <c r="J70" s="691">
        <f>'15'!AC21</f>
        <v>0</v>
      </c>
      <c r="K70" s="691">
        <f>'15'!AD21</f>
        <v>0</v>
      </c>
    </row>
    <row r="71" spans="2:11" x14ac:dyDescent="0.25">
      <c r="B71" s="690" t="s">
        <v>47</v>
      </c>
      <c r="C71" s="184">
        <f t="shared" si="1"/>
        <v>0</v>
      </c>
      <c r="D71" s="691">
        <f>'15'!W22</f>
        <v>0</v>
      </c>
      <c r="E71" s="691">
        <f>'15'!X22</f>
        <v>0</v>
      </c>
      <c r="F71" s="691">
        <f>'15'!Y22</f>
        <v>0</v>
      </c>
      <c r="G71" s="691">
        <f>'15'!Z22</f>
        <v>0</v>
      </c>
      <c r="H71" s="691">
        <f>'15'!AA22</f>
        <v>0</v>
      </c>
      <c r="I71" s="691">
        <f>'15'!AB22</f>
        <v>0</v>
      </c>
      <c r="J71" s="691">
        <f>'15'!AC22</f>
        <v>0</v>
      </c>
      <c r="K71" s="691">
        <f>'15'!AD22</f>
        <v>0</v>
      </c>
    </row>
    <row r="72" spans="2:11" x14ac:dyDescent="0.25">
      <c r="B72" s="690" t="s">
        <v>48</v>
      </c>
      <c r="C72" s="184">
        <f t="shared" si="1"/>
        <v>0</v>
      </c>
      <c r="D72" s="691">
        <f>'15'!W23</f>
        <v>0</v>
      </c>
      <c r="E72" s="691">
        <f>'15'!X23</f>
        <v>0</v>
      </c>
      <c r="F72" s="691">
        <f>'15'!Y23</f>
        <v>0</v>
      </c>
      <c r="G72" s="691">
        <f>'15'!Z23</f>
        <v>0</v>
      </c>
      <c r="H72" s="691">
        <f>'15'!AA23</f>
        <v>0</v>
      </c>
      <c r="I72" s="691">
        <f>'15'!AB23</f>
        <v>0</v>
      </c>
      <c r="J72" s="691">
        <f>'15'!AC23</f>
        <v>0</v>
      </c>
      <c r="K72" s="691">
        <f>'15'!AD23</f>
        <v>0</v>
      </c>
    </row>
    <row r="73" spans="2:11" x14ac:dyDescent="0.25">
      <c r="B73" s="690" t="s">
        <v>49</v>
      </c>
      <c r="C73" s="184">
        <f t="shared" si="1"/>
        <v>0</v>
      </c>
      <c r="D73" s="691">
        <f>'15'!W24</f>
        <v>0</v>
      </c>
      <c r="E73" s="691">
        <f>'15'!X24</f>
        <v>0</v>
      </c>
      <c r="F73" s="691">
        <f>'15'!Y24</f>
        <v>0</v>
      </c>
      <c r="G73" s="691">
        <f>'15'!Z24</f>
        <v>0</v>
      </c>
      <c r="H73" s="691">
        <f>'15'!AA24</f>
        <v>0</v>
      </c>
      <c r="I73" s="691">
        <f>'15'!AB24</f>
        <v>0</v>
      </c>
      <c r="J73" s="691">
        <f>'15'!AC24</f>
        <v>0</v>
      </c>
      <c r="K73" s="691">
        <f>'15'!AD24</f>
        <v>0</v>
      </c>
    </row>
    <row r="74" spans="2:11" x14ac:dyDescent="0.25">
      <c r="B74" s="690" t="s">
        <v>50</v>
      </c>
      <c r="C74" s="184">
        <f t="shared" si="1"/>
        <v>0</v>
      </c>
      <c r="D74" s="691">
        <f>'15'!W25</f>
        <v>0</v>
      </c>
      <c r="E74" s="691">
        <f>'15'!X25</f>
        <v>0</v>
      </c>
      <c r="F74" s="691">
        <f>'15'!Y25</f>
        <v>0</v>
      </c>
      <c r="G74" s="691">
        <f>'15'!Z25</f>
        <v>0</v>
      </c>
      <c r="H74" s="691">
        <f>'15'!AA25</f>
        <v>0</v>
      </c>
      <c r="I74" s="691">
        <f>'15'!AB25</f>
        <v>0</v>
      </c>
      <c r="J74" s="691">
        <f>'15'!AC25</f>
        <v>0</v>
      </c>
      <c r="K74" s="691">
        <f>'15'!AD25</f>
        <v>0</v>
      </c>
    </row>
    <row r="75" spans="2:11" x14ac:dyDescent="0.25">
      <c r="B75" s="690" t="s">
        <v>51</v>
      </c>
      <c r="C75" s="184">
        <f t="shared" si="1"/>
        <v>0</v>
      </c>
      <c r="D75" s="691">
        <f>'15'!W26</f>
        <v>0</v>
      </c>
      <c r="E75" s="691">
        <f>'15'!X26</f>
        <v>0</v>
      </c>
      <c r="F75" s="691">
        <f>'15'!Y26</f>
        <v>0</v>
      </c>
      <c r="G75" s="691">
        <f>'15'!Z26</f>
        <v>0</v>
      </c>
      <c r="H75" s="691">
        <f>'15'!AA26</f>
        <v>0</v>
      </c>
      <c r="I75" s="691">
        <f>'15'!AB26</f>
        <v>0</v>
      </c>
      <c r="J75" s="691">
        <f>'15'!AC26</f>
        <v>0</v>
      </c>
      <c r="K75" s="691">
        <f>'15'!AD26</f>
        <v>0</v>
      </c>
    </row>
    <row r="76" spans="2:11" x14ac:dyDescent="0.25">
      <c r="B76" s="690" t="s">
        <v>52</v>
      </c>
      <c r="C76" s="184">
        <f t="shared" si="1"/>
        <v>0</v>
      </c>
      <c r="D76" s="691">
        <f>'15'!W27</f>
        <v>0</v>
      </c>
      <c r="E76" s="691">
        <f>'15'!X27</f>
        <v>0</v>
      </c>
      <c r="F76" s="691">
        <f>'15'!Y27</f>
        <v>0</v>
      </c>
      <c r="G76" s="691">
        <f>'15'!Z27</f>
        <v>0</v>
      </c>
      <c r="H76" s="691">
        <f>'15'!AA27</f>
        <v>0</v>
      </c>
      <c r="I76" s="691">
        <f>'15'!AB27</f>
        <v>0</v>
      </c>
      <c r="J76" s="691">
        <f>'15'!AC27</f>
        <v>0</v>
      </c>
      <c r="K76" s="691">
        <f>'15'!AD27</f>
        <v>0</v>
      </c>
    </row>
    <row r="77" spans="2:11" x14ac:dyDescent="0.25">
      <c r="B77" s="30"/>
      <c r="C77" s="30" t="s">
        <v>160</v>
      </c>
      <c r="D77" s="692">
        <f>'15'!W28</f>
        <v>0</v>
      </c>
      <c r="E77" s="692">
        <f>'15'!X28</f>
        <v>0</v>
      </c>
      <c r="F77" s="692">
        <f>'15'!Y28</f>
        <v>0</v>
      </c>
      <c r="G77" s="692">
        <f>'15'!Z28</f>
        <v>0</v>
      </c>
      <c r="H77" s="692">
        <f>'15'!AA28</f>
        <v>0</v>
      </c>
      <c r="I77" s="692">
        <f>'15'!AB28</f>
        <v>0</v>
      </c>
      <c r="J77" s="692">
        <f>'15'!AC28</f>
        <v>0</v>
      </c>
      <c r="K77" s="692">
        <f>'15'!AD28</f>
        <v>0</v>
      </c>
    </row>
    <row r="78" spans="2:11" ht="30" customHeight="1" x14ac:dyDescent="0.25">
      <c r="B78" s="694" t="s">
        <v>1295</v>
      </c>
      <c r="C78" s="774" t="str">
        <f>'15'!C29</f>
        <v>Faktinis kvietimų skaičius konkrečiais metais gali nesutapti su lentelėje nurodytu. Konkrečių metų kvietimai suplanuojami rengiant metinį kvietimų grafiką, kuris skelbiamas VVG svetainėje.</v>
      </c>
      <c r="D78" s="774"/>
      <c r="E78" s="774"/>
      <c r="F78" s="774"/>
      <c r="G78" s="774"/>
      <c r="H78" s="774"/>
      <c r="I78" s="774"/>
      <c r="J78" s="774"/>
      <c r="K78" s="774"/>
    </row>
  </sheetData>
  <mergeCells count="9">
    <mergeCell ref="C78:K78"/>
    <mergeCell ref="D5:G5"/>
    <mergeCell ref="H5:K5"/>
    <mergeCell ref="D30:G30"/>
    <mergeCell ref="H30:K30"/>
    <mergeCell ref="D55:G55"/>
    <mergeCell ref="H55:K55"/>
    <mergeCell ref="C28:K28"/>
    <mergeCell ref="C53:K53"/>
  </mergeCells>
  <pageMargins left="0.70866141732283472" right="0.70866141732283472" top="0.74803149606299213" bottom="0.74803149606299213" header="0.31496062992125984" footer="0.31496062992125984"/>
  <pageSetup paperSize="9" scale="70" pageOrder="overThenDown" orientation="landscape" horizontalDpi="4294967293" verticalDpi="0" r:id="rId1"/>
  <rowBreaks count="2" manualBreakCount="2">
    <brk id="29" max="16383" man="1"/>
    <brk id="5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sheetPr>
  <dimension ref="A1:E144"/>
  <sheetViews>
    <sheetView workbookViewId="0">
      <selection activeCell="A7" sqref="A7"/>
    </sheetView>
  </sheetViews>
  <sheetFormatPr defaultColWidth="9.140625" defaultRowHeight="15.75" x14ac:dyDescent="0.25"/>
  <cols>
    <col min="1" max="1" width="95.85546875" style="54" customWidth="1"/>
    <col min="2" max="2" width="20.5703125" style="54" customWidth="1"/>
    <col min="3" max="3" width="52" style="55" customWidth="1"/>
    <col min="4" max="4" width="20.5703125" style="55" customWidth="1"/>
    <col min="5" max="16384" width="9.140625" style="55"/>
  </cols>
  <sheetData>
    <row r="1" spans="1:3" x14ac:dyDescent="0.25">
      <c r="A1" s="477" t="s">
        <v>1506</v>
      </c>
    </row>
    <row r="2" spans="1:3" x14ac:dyDescent="0.25">
      <c r="A2" s="73" t="s">
        <v>1507</v>
      </c>
    </row>
    <row r="3" spans="1:3" x14ac:dyDescent="0.25">
      <c r="A3" s="73" t="s">
        <v>1508</v>
      </c>
    </row>
    <row r="4" spans="1:3" x14ac:dyDescent="0.25">
      <c r="A4" s="73" t="s">
        <v>1620</v>
      </c>
    </row>
    <row r="6" spans="1:3" x14ac:dyDescent="0.25">
      <c r="A6" s="53" t="s">
        <v>41</v>
      </c>
    </row>
    <row r="7" spans="1:3" x14ac:dyDescent="0.25">
      <c r="A7" s="56" t="s">
        <v>27</v>
      </c>
      <c r="B7" s="728" t="s">
        <v>40</v>
      </c>
    </row>
    <row r="8" spans="1:3" x14ac:dyDescent="0.25">
      <c r="A8" s="57" t="s">
        <v>31</v>
      </c>
      <c r="B8" s="729" t="s">
        <v>1274</v>
      </c>
      <c r="C8" s="55" t="s">
        <v>212</v>
      </c>
    </row>
    <row r="9" spans="1:3" x14ac:dyDescent="0.25">
      <c r="A9" s="57" t="s">
        <v>32</v>
      </c>
      <c r="B9" s="58" t="s">
        <v>1275</v>
      </c>
      <c r="C9" s="55" t="s">
        <v>212</v>
      </c>
    </row>
    <row r="10" spans="1:3" x14ac:dyDescent="0.25">
      <c r="A10" s="57" t="s">
        <v>33</v>
      </c>
      <c r="B10" s="58" t="s">
        <v>1276</v>
      </c>
      <c r="C10" s="55" t="s">
        <v>212</v>
      </c>
    </row>
    <row r="11" spans="1:3" x14ac:dyDescent="0.25">
      <c r="A11" s="57" t="s">
        <v>1702</v>
      </c>
      <c r="B11" s="58" t="s">
        <v>1277</v>
      </c>
      <c r="C11" s="55" t="s">
        <v>212</v>
      </c>
    </row>
    <row r="12" spans="1:3" x14ac:dyDescent="0.25">
      <c r="A12" s="57" t="s">
        <v>34</v>
      </c>
      <c r="B12" s="58" t="s">
        <v>1278</v>
      </c>
      <c r="C12" s="55" t="s">
        <v>212</v>
      </c>
    </row>
    <row r="13" spans="1:3" x14ac:dyDescent="0.25">
      <c r="A13" s="57" t="s">
        <v>1695</v>
      </c>
      <c r="B13" s="58" t="s">
        <v>1279</v>
      </c>
      <c r="C13" s="55" t="s">
        <v>212</v>
      </c>
    </row>
    <row r="14" spans="1:3" x14ac:dyDescent="0.25">
      <c r="A14" s="57" t="s">
        <v>1696</v>
      </c>
      <c r="B14" s="58" t="s">
        <v>1280</v>
      </c>
      <c r="C14" s="55" t="s">
        <v>212</v>
      </c>
    </row>
    <row r="15" spans="1:3" x14ac:dyDescent="0.25">
      <c r="A15" s="57" t="s">
        <v>1704</v>
      </c>
      <c r="B15" s="58" t="s">
        <v>1281</v>
      </c>
      <c r="C15" s="55" t="s">
        <v>212</v>
      </c>
    </row>
    <row r="16" spans="1:3" x14ac:dyDescent="0.25">
      <c r="A16" s="57" t="s">
        <v>1697</v>
      </c>
      <c r="B16" s="58" t="s">
        <v>1282</v>
      </c>
      <c r="C16" s="55" t="s">
        <v>212</v>
      </c>
    </row>
    <row r="17" spans="1:3" x14ac:dyDescent="0.25">
      <c r="A17" s="57" t="s">
        <v>36</v>
      </c>
      <c r="B17" s="58" t="s">
        <v>35</v>
      </c>
      <c r="C17" s="55" t="s">
        <v>212</v>
      </c>
    </row>
    <row r="18" spans="1:3" x14ac:dyDescent="0.25">
      <c r="A18" s="57" t="s">
        <v>38</v>
      </c>
      <c r="B18" s="58" t="s">
        <v>37</v>
      </c>
      <c r="C18" s="55" t="s">
        <v>215</v>
      </c>
    </row>
    <row r="19" spans="1:3" x14ac:dyDescent="0.25">
      <c r="A19" s="59" t="s">
        <v>39</v>
      </c>
      <c r="B19" s="60" t="s">
        <v>1701</v>
      </c>
      <c r="C19" s="55" t="s">
        <v>215</v>
      </c>
    </row>
    <row r="22" spans="1:3" x14ac:dyDescent="0.25">
      <c r="A22" s="61" t="s">
        <v>458</v>
      </c>
    </row>
    <row r="23" spans="1:3" x14ac:dyDescent="0.25">
      <c r="A23" s="62" t="s">
        <v>77</v>
      </c>
    </row>
    <row r="24" spans="1:3" x14ac:dyDescent="0.25">
      <c r="A24" s="63" t="s">
        <v>76</v>
      </c>
    </row>
    <row r="27" spans="1:3" x14ac:dyDescent="0.25">
      <c r="A27" s="61" t="s">
        <v>459</v>
      </c>
    </row>
    <row r="28" spans="1:3" x14ac:dyDescent="0.25">
      <c r="A28" s="62" t="s">
        <v>232</v>
      </c>
    </row>
    <row r="29" spans="1:3" x14ac:dyDescent="0.25">
      <c r="A29" s="64" t="s">
        <v>233</v>
      </c>
    </row>
    <row r="30" spans="1:3" x14ac:dyDescent="0.25">
      <c r="A30" s="63" t="s">
        <v>76</v>
      </c>
    </row>
    <row r="31" spans="1:3" x14ac:dyDescent="0.25">
      <c r="A31" s="65"/>
    </row>
    <row r="32" spans="1:3" x14ac:dyDescent="0.25">
      <c r="A32" s="65"/>
    </row>
    <row r="33" spans="1:1" x14ac:dyDescent="0.25">
      <c r="A33" s="61" t="s">
        <v>1142</v>
      </c>
    </row>
    <row r="34" spans="1:1" x14ac:dyDescent="0.25">
      <c r="A34" s="62" t="s">
        <v>1097</v>
      </c>
    </row>
    <row r="35" spans="1:1" x14ac:dyDescent="0.25">
      <c r="A35" s="62" t="s">
        <v>1140</v>
      </c>
    </row>
    <row r="36" spans="1:1" x14ac:dyDescent="0.25">
      <c r="A36" s="189" t="s">
        <v>1141</v>
      </c>
    </row>
    <row r="37" spans="1:1" x14ac:dyDescent="0.25">
      <c r="A37" s="65"/>
    </row>
    <row r="39" spans="1:1" x14ac:dyDescent="0.25">
      <c r="A39" s="66" t="s">
        <v>379</v>
      </c>
    </row>
    <row r="40" spans="1:1" x14ac:dyDescent="0.25">
      <c r="A40" s="58" t="s">
        <v>1097</v>
      </c>
    </row>
    <row r="41" spans="1:1" x14ac:dyDescent="0.25">
      <c r="A41" s="64" t="s">
        <v>371</v>
      </c>
    </row>
    <row r="42" spans="1:1" x14ac:dyDescent="0.25">
      <c r="A42" s="64" t="s">
        <v>372</v>
      </c>
    </row>
    <row r="43" spans="1:1" x14ac:dyDescent="0.25">
      <c r="A43" s="58" t="s">
        <v>374</v>
      </c>
    </row>
    <row r="44" spans="1:1" x14ac:dyDescent="0.25">
      <c r="A44" s="58" t="s">
        <v>375</v>
      </c>
    </row>
    <row r="45" spans="1:1" x14ac:dyDescent="0.25">
      <c r="A45" s="58" t="s">
        <v>376</v>
      </c>
    </row>
    <row r="46" spans="1:1" x14ac:dyDescent="0.25">
      <c r="A46" s="64" t="s">
        <v>377</v>
      </c>
    </row>
    <row r="47" spans="1:1" x14ac:dyDescent="0.25">
      <c r="A47" s="58" t="s">
        <v>378</v>
      </c>
    </row>
    <row r="48" spans="1:1" x14ac:dyDescent="0.25">
      <c r="A48" s="58" t="s">
        <v>381</v>
      </c>
    </row>
    <row r="49" spans="1:1" x14ac:dyDescent="0.25">
      <c r="A49" s="58" t="s">
        <v>1499</v>
      </c>
    </row>
    <row r="50" spans="1:1" x14ac:dyDescent="0.25">
      <c r="A50" s="60" t="s">
        <v>373</v>
      </c>
    </row>
    <row r="53" spans="1:1" x14ac:dyDescent="0.25">
      <c r="A53" s="66" t="s">
        <v>644</v>
      </c>
    </row>
    <row r="54" spans="1:1" x14ac:dyDescent="0.25">
      <c r="A54" s="67" t="s">
        <v>386</v>
      </c>
    </row>
    <row r="55" spans="1:1" x14ac:dyDescent="0.25">
      <c r="A55" s="68" t="s">
        <v>387</v>
      </c>
    </row>
    <row r="56" spans="1:1" x14ac:dyDescent="0.25">
      <c r="A56" s="68" t="s">
        <v>388</v>
      </c>
    </row>
    <row r="57" spans="1:1" x14ac:dyDescent="0.25">
      <c r="A57" s="68" t="s">
        <v>389</v>
      </c>
    </row>
    <row r="58" spans="1:1" x14ac:dyDescent="0.25">
      <c r="A58" s="68" t="s">
        <v>390</v>
      </c>
    </row>
    <row r="59" spans="1:1" x14ac:dyDescent="0.25">
      <c r="A59" s="68" t="s">
        <v>391</v>
      </c>
    </row>
    <row r="60" spans="1:1" x14ac:dyDescent="0.25">
      <c r="A60" s="68" t="s">
        <v>392</v>
      </c>
    </row>
    <row r="61" spans="1:1" x14ac:dyDescent="0.25">
      <c r="A61" s="68" t="s">
        <v>393</v>
      </c>
    </row>
    <row r="62" spans="1:1" x14ac:dyDescent="0.25">
      <c r="A62" s="68" t="s">
        <v>394</v>
      </c>
    </row>
    <row r="63" spans="1:1" x14ac:dyDescent="0.25">
      <c r="A63" s="69" t="s">
        <v>395</v>
      </c>
    </row>
    <row r="64" spans="1:1" x14ac:dyDescent="0.25">
      <c r="A64"/>
    </row>
    <row r="66" spans="1:1" x14ac:dyDescent="0.25">
      <c r="A66" s="66" t="s">
        <v>399</v>
      </c>
    </row>
    <row r="67" spans="1:1" x14ac:dyDescent="0.25">
      <c r="A67" s="58" t="s">
        <v>1097</v>
      </c>
    </row>
    <row r="68" spans="1:1" x14ac:dyDescent="0.25">
      <c r="A68" s="58" t="str">
        <f>CONCATENATE('3'!B7,". ",'3'!C7)</f>
        <v>1 poreikis. Įvairinti ir pagerinti sveikatinimo paslaugas, plėtoti verslo paslaugas sanatorijoms, stambesniems sveikatinimo ir turizmo paslaugų teikėjams</v>
      </c>
    </row>
    <row r="69" spans="1:1" x14ac:dyDescent="0.25">
      <c r="A69" s="58" t="str">
        <f>CONCATENATE('3'!B8,". ",'3'!C8)</f>
        <v>2 poreikis. Atrasti turizmo ir sveikatos paslaugoms patrauklius objektus, integruojant gamtos ir kultūros išteklius sukurti vertingus produktus turizmo rinkai</v>
      </c>
    </row>
    <row r="70" spans="1:1" x14ac:dyDescent="0.25">
      <c r="A70" s="58" t="str">
        <f>CONCATENATE('3'!B9,". ",'3'!C9)</f>
        <v>3 poreikis. Teminių kaimų ir labiau vietos gyventojų bei turistų poreikius atliepiančių paslaugų kūrimas, turizmo maršrutų, vietos produktų populiarinimas</v>
      </c>
    </row>
    <row r="71" spans="1:1" x14ac:dyDescent="0.25">
      <c r="A71" s="58" t="str">
        <f>CONCATENATE('3'!B10,". ",'3'!C10)</f>
        <v xml:space="preserve">4 poreikis. Diegiant žaliuosius sprendimus išsaugoti gamtos išteklius ir kultūros paveldą, pagerinti turizmo infrastruktūrą, ugdyti kaimo bendruomenės sumanumą  </v>
      </c>
    </row>
    <row r="72" spans="1:1" x14ac:dyDescent="0.25">
      <c r="A72" s="58" t="str">
        <f>CONCATENATE('3'!B11,". ",'3'!C11)</f>
        <v>5 poreikis. Jaunimo įtraukimas į kaimo bendruomenės veiklas, verslumo  ugdymas ir veiklų skatinančių tvarumą ir sveiką gyvenseną organizavimas</v>
      </c>
    </row>
    <row r="73" spans="1:1" x14ac:dyDescent="0.25">
      <c r="A73" s="58" t="str">
        <f>CONCATENATE('3'!B12,". ",'3'!C12)</f>
        <v xml:space="preserve">6 poreikis. </v>
      </c>
    </row>
    <row r="74" spans="1:1" x14ac:dyDescent="0.25">
      <c r="A74" s="58" t="str">
        <f>CONCATENATE('3'!B13,". ",'3'!C13)</f>
        <v xml:space="preserve">7 poreikis. </v>
      </c>
    </row>
    <row r="75" spans="1:1" x14ac:dyDescent="0.25">
      <c r="A75" s="58" t="str">
        <f>CONCATENATE('3'!B14,". ",'3'!C14)</f>
        <v xml:space="preserve">8 poreikis. </v>
      </c>
    </row>
    <row r="76" spans="1:1" x14ac:dyDescent="0.25">
      <c r="A76" s="58" t="str">
        <f>CONCATENATE('3'!B15,". ",'3'!C15)</f>
        <v xml:space="preserve">9 poreikis. </v>
      </c>
    </row>
    <row r="77" spans="1:1" x14ac:dyDescent="0.25">
      <c r="A77" s="58" t="str">
        <f>CONCATENATE('3'!B16,". ",'3'!C16)</f>
        <v xml:space="preserve">10 poreikis. </v>
      </c>
    </row>
    <row r="78" spans="1:1" x14ac:dyDescent="0.25">
      <c r="A78" s="58" t="str">
        <f>CONCATENATE('3'!B17,". ",'3'!C17)</f>
        <v xml:space="preserve">11 poreikis. </v>
      </c>
    </row>
    <row r="79" spans="1:1" x14ac:dyDescent="0.25">
      <c r="A79" s="58" t="str">
        <f>CONCATENATE('3'!B18,". ",'3'!C18)</f>
        <v xml:space="preserve">12 poreikis. </v>
      </c>
    </row>
    <row r="80" spans="1:1" x14ac:dyDescent="0.25">
      <c r="A80" s="58" t="str">
        <f>CONCATENATE('3'!B19,". ",'3'!C19)</f>
        <v xml:space="preserve">13 poreikis. </v>
      </c>
    </row>
    <row r="81" spans="1:5" x14ac:dyDescent="0.25">
      <c r="A81" s="58" t="str">
        <f>CONCATENATE('3'!B20,". ",'3'!C20)</f>
        <v xml:space="preserve">14 poreikis. </v>
      </c>
    </row>
    <row r="82" spans="1:5" x14ac:dyDescent="0.25">
      <c r="A82" s="58" t="str">
        <f>CONCATENATE('3'!B21,". ",'3'!C21)</f>
        <v xml:space="preserve">15 poreikis. </v>
      </c>
    </row>
    <row r="83" spans="1:5" x14ac:dyDescent="0.25">
      <c r="A83" s="58" t="str">
        <f>CONCATENATE('3'!B22,". ",'3'!C22)</f>
        <v xml:space="preserve">16 poreikis. </v>
      </c>
    </row>
    <row r="84" spans="1:5" x14ac:dyDescent="0.25">
      <c r="A84" s="58" t="str">
        <f>CONCATENATE('3'!B23,". ",'3'!C23)</f>
        <v xml:space="preserve">17 poreikis. </v>
      </c>
    </row>
    <row r="85" spans="1:5" x14ac:dyDescent="0.25">
      <c r="A85" s="58" t="str">
        <f>CONCATENATE('3'!B24,". ",'3'!C24)</f>
        <v xml:space="preserve">18 poreikis. </v>
      </c>
    </row>
    <row r="86" spans="1:5" x14ac:dyDescent="0.25">
      <c r="A86" s="58" t="str">
        <f>CONCATENATE('3'!B25,". ",'3'!C25)</f>
        <v xml:space="preserve">19 poreikis. </v>
      </c>
    </row>
    <row r="87" spans="1:5" x14ac:dyDescent="0.25">
      <c r="A87" s="60" t="str">
        <f>CONCATENATE('3'!B26,". ",'3'!C26)</f>
        <v xml:space="preserve">20 poreikis. </v>
      </c>
    </row>
    <row r="90" spans="1:5" x14ac:dyDescent="0.25">
      <c r="A90" s="70" t="s">
        <v>277</v>
      </c>
      <c r="B90" s="481" t="s">
        <v>364</v>
      </c>
      <c r="C90" s="479"/>
      <c r="D90" s="479"/>
      <c r="E90" s="480"/>
    </row>
    <row r="91" spans="1:5" x14ac:dyDescent="0.25">
      <c r="A91" s="71" t="s">
        <v>1097</v>
      </c>
      <c r="E91" s="72"/>
    </row>
    <row r="92" spans="1:5" x14ac:dyDescent="0.25">
      <c r="A92" s="71" t="s">
        <v>1123</v>
      </c>
      <c r="E92" s="72"/>
    </row>
    <row r="93" spans="1:5" ht="20.25" x14ac:dyDescent="0.3">
      <c r="A93" s="478" t="s">
        <v>275</v>
      </c>
      <c r="E93" s="72"/>
    </row>
    <row r="94" spans="1:5" x14ac:dyDescent="0.25">
      <c r="A94" s="71" t="str">
        <f>CONCATENATE(B94,". ",C94)</f>
        <v xml:space="preserve">g.3 . Skatinti verslų kūrimąsi kaime, žemės ūkio veiklos įvairinimą </v>
      </c>
      <c r="B94" s="73" t="s">
        <v>266</v>
      </c>
      <c r="C94" s="74" t="s">
        <v>267</v>
      </c>
      <c r="D94" s="74" t="s">
        <v>285</v>
      </c>
      <c r="E94" s="75" t="s">
        <v>363</v>
      </c>
    </row>
    <row r="95" spans="1:5" x14ac:dyDescent="0.25">
      <c r="A95" s="71" t="str">
        <f t="shared" ref="A95:A144" si="0">CONCATENATE(B95,". ",C95)</f>
        <v>h.1. Skatinti kaimo gyventojų ir kaimo bendruomenių verslo iniciatyvas</v>
      </c>
      <c r="B95" s="73" t="s">
        <v>268</v>
      </c>
      <c r="C95" s="74" t="s">
        <v>269</v>
      </c>
      <c r="D95" s="74" t="s">
        <v>341</v>
      </c>
      <c r="E95" s="75" t="s">
        <v>77</v>
      </c>
    </row>
    <row r="96" spans="1:5" x14ac:dyDescent="0.25">
      <c r="A96" s="71" t="str">
        <f t="shared" si="0"/>
        <v xml:space="preserve">h.2. Didinti kaimo gyventojų užimtumą ir  socialinę įtrauktį </v>
      </c>
      <c r="B96" s="73" t="s">
        <v>270</v>
      </c>
      <c r="C96" s="74" t="s">
        <v>271</v>
      </c>
      <c r="D96" s="74" t="s">
        <v>280</v>
      </c>
      <c r="E96" s="75" t="s">
        <v>77</v>
      </c>
    </row>
    <row r="97" spans="1:5" x14ac:dyDescent="0.25">
      <c r="A97" s="71" t="str">
        <f t="shared" si="0"/>
        <v xml:space="preserve">h.4 . Modernizuoti kaimo vietoves didinant gyvenimo sąlygų jose patrauklumą </v>
      </c>
      <c r="B97" s="73" t="s">
        <v>272</v>
      </c>
      <c r="C97" s="74" t="s">
        <v>273</v>
      </c>
      <c r="D97" s="74" t="s">
        <v>285</v>
      </c>
      <c r="E97" s="75" t="s">
        <v>363</v>
      </c>
    </row>
    <row r="98" spans="1:5" x14ac:dyDescent="0.25">
      <c r="A98" s="71" t="str">
        <f t="shared" si="0"/>
        <v>h.5. Skatinti bioekonomikos verslus</v>
      </c>
      <c r="B98" s="73" t="s">
        <v>274</v>
      </c>
      <c r="C98" s="74" t="s">
        <v>10</v>
      </c>
      <c r="D98" s="74" t="s">
        <v>290</v>
      </c>
      <c r="E98" s="75" t="s">
        <v>77</v>
      </c>
    </row>
    <row r="99" spans="1:5" ht="20.25" x14ac:dyDescent="0.3">
      <c r="A99" s="478" t="s">
        <v>276</v>
      </c>
      <c r="B99" s="73"/>
      <c r="C99" s="74"/>
      <c r="D99" s="74"/>
      <c r="E99" s="75"/>
    </row>
    <row r="100" spans="1:5" x14ac:dyDescent="0.25">
      <c r="A100" s="71" t="str">
        <f t="shared" si="0"/>
        <v>a.1. Palaikyti žemės ūkio veiklos tęstinumą ir tvarumą</v>
      </c>
      <c r="B100" s="73" t="s">
        <v>278</v>
      </c>
      <c r="C100" s="74" t="s">
        <v>279</v>
      </c>
      <c r="D100" s="74" t="s">
        <v>280</v>
      </c>
      <c r="E100" s="75" t="s">
        <v>77</v>
      </c>
    </row>
    <row r="101" spans="1:5" x14ac:dyDescent="0.25">
      <c r="A101" s="71" t="str">
        <f t="shared" si="0"/>
        <v xml:space="preserve">a.2. Didinti mažų ir vidutinių ūkių gyvybingumą labiau remiant jų pajamas </v>
      </c>
      <c r="B101" s="73" t="s">
        <v>281</v>
      </c>
      <c r="C101" s="74" t="s">
        <v>282</v>
      </c>
      <c r="D101" s="74" t="s">
        <v>280</v>
      </c>
      <c r="E101" s="75" t="s">
        <v>77</v>
      </c>
    </row>
    <row r="102" spans="1:5" x14ac:dyDescent="0.25">
      <c r="A102" s="71" t="str">
        <f t="shared" si="0"/>
        <v xml:space="preserve">a.3. Palaikyti ekonominius sunkumus patiriančių žemės ūkio sektorių gamybos lygį </v>
      </c>
      <c r="B102" s="73" t="s">
        <v>283</v>
      </c>
      <c r="C102" s="74" t="s">
        <v>284</v>
      </c>
      <c r="D102" s="74" t="s">
        <v>285</v>
      </c>
      <c r="E102" s="75" t="s">
        <v>77</v>
      </c>
    </row>
    <row r="103" spans="1:5" x14ac:dyDescent="0.25">
      <c r="A103" s="71" t="str">
        <f t="shared" si="0"/>
        <v>a.4. Padidinti jaunųjų ūkininkų ūkių ekonominį pajėgumą</v>
      </c>
      <c r="B103" s="73" t="s">
        <v>286</v>
      </c>
      <c r="C103" s="74" t="s">
        <v>287</v>
      </c>
      <c r="D103" s="74" t="s">
        <v>280</v>
      </c>
      <c r="E103" s="75" t="s">
        <v>77</v>
      </c>
    </row>
    <row r="104" spans="1:5" x14ac:dyDescent="0.25">
      <c r="A104" s="71" t="str">
        <f t="shared" si="0"/>
        <v>a.5. Didinti žemės ūkio subjektų galimybes pasinaudoti alternatyviais finansiniais ištekliais</v>
      </c>
      <c r="B104" s="73" t="s">
        <v>288</v>
      </c>
      <c r="C104" s="74" t="s">
        <v>289</v>
      </c>
      <c r="D104" s="74" t="s">
        <v>290</v>
      </c>
      <c r="E104" s="75" t="s">
        <v>77</v>
      </c>
    </row>
    <row r="105" spans="1:5" x14ac:dyDescent="0.25">
      <c r="A105" s="71" t="str">
        <f t="shared" si="0"/>
        <v xml:space="preserve">a.6. Skatinti rizikų valdymo priemonių taikymą ūkiuose </v>
      </c>
      <c r="B105" s="73" t="s">
        <v>291</v>
      </c>
      <c r="C105" s="74" t="s">
        <v>292</v>
      </c>
      <c r="D105" s="74" t="s">
        <v>290</v>
      </c>
      <c r="E105" s="75" t="s">
        <v>77</v>
      </c>
    </row>
    <row r="106" spans="1:5" x14ac:dyDescent="0.25">
      <c r="A106" s="71" t="str">
        <f t="shared" si="0"/>
        <v>a.7. Palaikyti ūkių ekonominį ir aplinkosauginį tvarumą vietovėse, turinčiose gamtinių ir kt. kliūčių</v>
      </c>
      <c r="B106" s="73" t="s">
        <v>293</v>
      </c>
      <c r="C106" s="74" t="s">
        <v>294</v>
      </c>
      <c r="D106" s="74" t="s">
        <v>285</v>
      </c>
      <c r="E106" s="75" t="s">
        <v>77</v>
      </c>
    </row>
    <row r="107" spans="1:5" x14ac:dyDescent="0.25">
      <c r="A107" s="71" t="str">
        <f t="shared" si="0"/>
        <v xml:space="preserve">b.1. Skatinti aukštesnės pridėtinės vertės žemės ūkio produktų gamybą, visų pirma remiant perdirbimą  </v>
      </c>
      <c r="B107" s="73" t="s">
        <v>295</v>
      </c>
      <c r="C107" s="74" t="s">
        <v>296</v>
      </c>
      <c r="D107" s="74" t="s">
        <v>285</v>
      </c>
      <c r="E107" s="75" t="s">
        <v>77</v>
      </c>
    </row>
    <row r="108" spans="1:5" x14ac:dyDescent="0.25">
      <c r="A108" s="71" t="str">
        <f t="shared" si="0"/>
        <v>b.2. Didinti inovatyvių / pažangių technologijų diegimą ūkiuose</v>
      </c>
      <c r="B108" s="73" t="s">
        <v>297</v>
      </c>
      <c r="C108" s="74" t="s">
        <v>298</v>
      </c>
      <c r="D108" s="74" t="s">
        <v>280</v>
      </c>
      <c r="E108" s="75" t="s">
        <v>77</v>
      </c>
    </row>
    <row r="109" spans="1:5" x14ac:dyDescent="0.25">
      <c r="A109" s="71" t="str">
        <f t="shared" si="0"/>
        <v>b.3. Atnaujinti esamas melioracijos sistemas, pertvarkant į reguliuojamas</v>
      </c>
      <c r="B109" s="73" t="s">
        <v>299</v>
      </c>
      <c r="C109" s="74" t="s">
        <v>300</v>
      </c>
      <c r="D109" s="74" t="s">
        <v>280</v>
      </c>
      <c r="E109" s="75" t="s">
        <v>77</v>
      </c>
    </row>
    <row r="110" spans="1:5" x14ac:dyDescent="0.25">
      <c r="A110" s="71" t="str">
        <f t="shared" si="0"/>
        <v>b.4. Skatinti beatliekinę veiklą ūkiuose</v>
      </c>
      <c r="B110" s="73" t="s">
        <v>301</v>
      </c>
      <c r="C110" s="74" t="s">
        <v>302</v>
      </c>
      <c r="D110" s="74" t="s">
        <v>285</v>
      </c>
      <c r="E110" s="75" t="s">
        <v>77</v>
      </c>
    </row>
    <row r="111" spans="1:5" x14ac:dyDescent="0.25">
      <c r="A111" s="71" t="str">
        <f t="shared" si="0"/>
        <v>b.5. Skatinti novatoriškų (naujoviškų) produktų iš biomasės gamybą</v>
      </c>
      <c r="B111" s="73" t="s">
        <v>303</v>
      </c>
      <c r="C111" s="74" t="s">
        <v>304</v>
      </c>
      <c r="D111" s="74" t="s">
        <v>285</v>
      </c>
      <c r="E111" s="75" t="s">
        <v>77</v>
      </c>
    </row>
    <row r="112" spans="1:5" x14ac:dyDescent="0.25">
      <c r="A112" s="71" t="str">
        <f t="shared" si="0"/>
        <v>c.1. Skatinti ūkių bendradarbiavimą, įskaitant gamintojų organizacijų kūrimąsi</v>
      </c>
      <c r="B112" s="73" t="s">
        <v>305</v>
      </c>
      <c r="C112" s="74" t="s">
        <v>306</v>
      </c>
      <c r="D112" s="74" t="s">
        <v>285</v>
      </c>
      <c r="E112" s="75" t="s">
        <v>77</v>
      </c>
    </row>
    <row r="113" spans="1:5" x14ac:dyDescent="0.25">
      <c r="A113" s="71" t="str">
        <f t="shared" si="0"/>
        <v>c.2. Didinti ūkininkų derybinę galią, ypač dalyvaujant trumpose tiekimo grandinėse</v>
      </c>
      <c r="B113" s="73" t="s">
        <v>307</v>
      </c>
      <c r="C113" s="74" t="s">
        <v>308</v>
      </c>
      <c r="D113" s="74" t="s">
        <v>280</v>
      </c>
      <c r="E113" s="75" t="s">
        <v>77</v>
      </c>
    </row>
    <row r="114" spans="1:5" x14ac:dyDescent="0.25">
      <c r="A114" s="71" t="str">
        <f t="shared" si="0"/>
        <v>c.3. Skatinti kooperatyvus teikti paslaugas savo nariams, pritaikant dalijimosi ekonomikos principus</v>
      </c>
      <c r="B114" s="73" t="s">
        <v>309</v>
      </c>
      <c r="C114" s="74" t="s">
        <v>310</v>
      </c>
      <c r="D114" s="74" t="s">
        <v>290</v>
      </c>
      <c r="E114" s="75" t="s">
        <v>77</v>
      </c>
    </row>
    <row r="115" spans="1:5" x14ac:dyDescent="0.25">
      <c r="A115" s="71" t="str">
        <f t="shared" si="0"/>
        <v>c.4. Skatinti ūkio subjektus gaminti aukštesnės pridėtinės vertės produkciją</v>
      </c>
      <c r="B115" s="73" t="s">
        <v>311</v>
      </c>
      <c r="C115" s="74" t="s">
        <v>312</v>
      </c>
      <c r="D115" s="74" t="s">
        <v>285</v>
      </c>
      <c r="E115" s="75" t="s">
        <v>77</v>
      </c>
    </row>
    <row r="116" spans="1:5" x14ac:dyDescent="0.25">
      <c r="A116" s="71" t="str">
        <f t="shared" si="0"/>
        <v xml:space="preserve">d.1. Didinti ŠESD absorbavimą skatinant miškų veisimą </v>
      </c>
      <c r="B116" s="73" t="s">
        <v>313</v>
      </c>
      <c r="C116" s="74" t="s">
        <v>314</v>
      </c>
      <c r="D116" s="74" t="s">
        <v>285</v>
      </c>
      <c r="E116" s="75" t="s">
        <v>77</v>
      </c>
    </row>
    <row r="117" spans="1:5" x14ac:dyDescent="0.25">
      <c r="A117" s="71" t="str">
        <f t="shared" si="0"/>
        <v>d.2. Taikyti technologijas mažinančias ŠESD emisijas ir didinančias organinės anglies kiekį dirvožemyje</v>
      </c>
      <c r="B117" s="73" t="s">
        <v>315</v>
      </c>
      <c r="C117" s="74" t="s">
        <v>316</v>
      </c>
      <c r="D117" s="74" t="s">
        <v>285</v>
      </c>
      <c r="E117" s="75" t="s">
        <v>77</v>
      </c>
    </row>
    <row r="118" spans="1:5" x14ac:dyDescent="0.25">
      <c r="A118" s="71" t="str">
        <f t="shared" si="0"/>
        <v>d.3. Mažinti ŠESD emisijas nusausintuose šlapynėse ir durpynuose</v>
      </c>
      <c r="B118" s="73" t="s">
        <v>317</v>
      </c>
      <c r="C118" s="74" t="s">
        <v>318</v>
      </c>
      <c r="D118" s="74" t="s">
        <v>290</v>
      </c>
      <c r="E118" s="75" t="s">
        <v>77</v>
      </c>
    </row>
    <row r="119" spans="1:5" x14ac:dyDescent="0.25">
      <c r="A119" s="71" t="str">
        <f t="shared" si="0"/>
        <v>d.4. Didinti ūkių atsparumą dėl klimato kaitos kylančiai rizikai taikant modernias vandentvarkos sistemas</v>
      </c>
      <c r="B119" s="73" t="s">
        <v>319</v>
      </c>
      <c r="C119" s="74" t="s">
        <v>320</v>
      </c>
      <c r="D119" s="74" t="s">
        <v>290</v>
      </c>
      <c r="E119" s="75" t="s">
        <v>77</v>
      </c>
    </row>
    <row r="120" spans="1:5" x14ac:dyDescent="0.25">
      <c r="A120" s="71" t="str">
        <f t="shared" si="0"/>
        <v>d.5. Didinti gyvulių mėšlo ir kitų šalutinių žemės ūkio produktų panaudojimą energijos gamybai</v>
      </c>
      <c r="B120" s="73" t="s">
        <v>321</v>
      </c>
      <c r="C120" s="74" t="s">
        <v>322</v>
      </c>
      <c r="D120" s="74" t="s">
        <v>290</v>
      </c>
      <c r="E120" s="75" t="s">
        <v>363</v>
      </c>
    </row>
    <row r="121" spans="1:5" x14ac:dyDescent="0.25">
      <c r="A121" s="71" t="str">
        <f t="shared" si="0"/>
        <v>e.1. Taikyti žemės ūkio praktikas, kurios stabdytų dirvožemio eroziją, ypač dirbamuose šlaituose</v>
      </c>
      <c r="B121" s="73" t="s">
        <v>323</v>
      </c>
      <c r="C121" s="74" t="s">
        <v>324</v>
      </c>
      <c r="D121" s="74" t="s">
        <v>280</v>
      </c>
      <c r="E121" s="75" t="s">
        <v>77</v>
      </c>
    </row>
    <row r="122" spans="1:5" x14ac:dyDescent="0.25">
      <c r="A122" s="71" t="str">
        <f t="shared" si="0"/>
        <v>e.2. Mažinti tręšimą mineralinėmis trąšomis ir didinti tvarių mėšlo tvarkymo technologijų naudojimą</v>
      </c>
      <c r="B122" s="73" t="s">
        <v>325</v>
      </c>
      <c r="C122" s="74" t="s">
        <v>326</v>
      </c>
      <c r="D122" s="74" t="s">
        <v>280</v>
      </c>
      <c r="E122" s="75" t="s">
        <v>77</v>
      </c>
    </row>
    <row r="123" spans="1:5" x14ac:dyDescent="0.25">
      <c r="A123" s="71" t="str">
        <f t="shared" si="0"/>
        <v>e.3. Gerinti paviršinio vandens kokybę, ypač rizikos vandenų teritorijose</v>
      </c>
      <c r="B123" s="73" t="s">
        <v>327</v>
      </c>
      <c r="C123" s="74" t="s">
        <v>328</v>
      </c>
      <c r="D123" s="74" t="s">
        <v>280</v>
      </c>
      <c r="E123" s="75" t="s">
        <v>77</v>
      </c>
    </row>
    <row r="124" spans="1:5" x14ac:dyDescent="0.25">
      <c r="A124" s="71" t="str">
        <f t="shared" si="0"/>
        <v>f.1. Gerinti biologinės įvairovės būklę žemės ūkio naudmenose, taikant tvarias žemės ūkio praktikas</v>
      </c>
      <c r="B124" s="73" t="s">
        <v>329</v>
      </c>
      <c r="C124" s="74" t="s">
        <v>330</v>
      </c>
      <c r="D124" s="74" t="s">
        <v>285</v>
      </c>
      <c r="E124" s="75" t="s">
        <v>77</v>
      </c>
    </row>
    <row r="125" spans="1:5" x14ac:dyDescent="0.25">
      <c r="A125" s="71" t="str">
        <f t="shared" si="0"/>
        <v>f.2. Gerinti su žemės ūkiu ir miškais susijusių buveinių būklę</v>
      </c>
      <c r="B125" s="73" t="s">
        <v>331</v>
      </c>
      <c r="C125" s="74" t="s">
        <v>332</v>
      </c>
      <c r="D125" s="74" t="s">
        <v>280</v>
      </c>
      <c r="E125" s="75" t="s">
        <v>77</v>
      </c>
    </row>
    <row r="126" spans="1:5" x14ac:dyDescent="0.25">
      <c r="A126" s="71" t="str">
        <f t="shared" si="0"/>
        <v>f.3. Saugoti biologinės įvairovės apsaugos požiūriu vertingus agrarinio kraštovaizdžio elementus</v>
      </c>
      <c r="B126" s="73" t="s">
        <v>333</v>
      </c>
      <c r="C126" s="74" t="s">
        <v>334</v>
      </c>
      <c r="D126" s="74" t="s">
        <v>285</v>
      </c>
      <c r="E126" s="75" t="s">
        <v>77</v>
      </c>
    </row>
    <row r="127" spans="1:5" x14ac:dyDescent="0.25">
      <c r="A127" s="71" t="str">
        <f t="shared" si="0"/>
        <v>g.1. Pritraukti ir išlaikyti jaunus žmones, įskaitant jaunuosius ūkininkus, kaimo vietovėse</v>
      </c>
      <c r="B127" s="73" t="s">
        <v>335</v>
      </c>
      <c r="C127" s="74" t="s">
        <v>336</v>
      </c>
      <c r="D127" s="74" t="s">
        <v>280</v>
      </c>
      <c r="E127" s="75" t="s">
        <v>77</v>
      </c>
    </row>
    <row r="128" spans="1:5" x14ac:dyDescent="0.25">
      <c r="A128" s="71" t="str">
        <f t="shared" si="0"/>
        <v>g.2 . Gerinti jaunųjų ūkininkų žinių ir įgūdžių lygį, sudarant galimybę jiems mokytis, gauti konsultacijas</v>
      </c>
      <c r="B128" s="73" t="s">
        <v>337</v>
      </c>
      <c r="C128" s="74" t="s">
        <v>338</v>
      </c>
      <c r="D128" s="74" t="s">
        <v>280</v>
      </c>
      <c r="E128" s="75" t="s">
        <v>77</v>
      </c>
    </row>
    <row r="129" spans="1:5" x14ac:dyDescent="0.25">
      <c r="A129" s="71" t="str">
        <f t="shared" si="0"/>
        <v>g.4 . Didinti jaunųjų ūkininkų prieinamumą prie žemės ir finansinių išteklių</v>
      </c>
      <c r="B129" s="73" t="s">
        <v>339</v>
      </c>
      <c r="C129" s="74" t="s">
        <v>340</v>
      </c>
      <c r="D129" s="74" t="s">
        <v>280</v>
      </c>
      <c r="E129" s="75" t="s">
        <v>363</v>
      </c>
    </row>
    <row r="130" spans="1:5" x14ac:dyDescent="0.25">
      <c r="A130" s="71" t="str">
        <f t="shared" si="0"/>
        <v>h.7. Skatinti miškuose tvarią ūkinę veiklą</v>
      </c>
      <c r="B130" s="73" t="s">
        <v>342</v>
      </c>
      <c r="C130" s="74" t="s">
        <v>343</v>
      </c>
      <c r="D130" s="74" t="s">
        <v>290</v>
      </c>
      <c r="E130" s="75" t="s">
        <v>76</v>
      </c>
    </row>
    <row r="131" spans="1:5" x14ac:dyDescent="0.25">
      <c r="A131" s="71" t="str">
        <f t="shared" si="0"/>
        <v>i.1. Skatinti saugių, ekologiškų, aukštos ir išskirtinės kokybės žemės ūkio ir maisto produktų vartojimą</v>
      </c>
      <c r="B131" s="73" t="s">
        <v>344</v>
      </c>
      <c r="C131" s="74" t="s">
        <v>345</v>
      </c>
      <c r="D131" s="74" t="s">
        <v>285</v>
      </c>
      <c r="E131" s="75" t="s">
        <v>77</v>
      </c>
    </row>
    <row r="132" spans="1:5" x14ac:dyDescent="0.25">
      <c r="A132" s="71" t="str">
        <f t="shared" si="0"/>
        <v>i.2. Skatinti ūkiuose taikyti integruotas kenksmingųjųų organizmų kontrolės praktikas</v>
      </c>
      <c r="B132" s="73" t="s">
        <v>346</v>
      </c>
      <c r="C132" s="74" t="s">
        <v>347</v>
      </c>
      <c r="D132" s="74" t="s">
        <v>290</v>
      </c>
      <c r="E132" s="75" t="s">
        <v>77</v>
      </c>
    </row>
    <row r="133" spans="1:5" x14ac:dyDescent="0.25">
      <c r="A133" s="71" t="str">
        <f t="shared" si="0"/>
        <v>i.3. Skatinti ūkinių gyvūnų laikytojus prisiimti aukštesnius gyvūnų gerovės standartus</v>
      </c>
      <c r="B133" s="73" t="s">
        <v>348</v>
      </c>
      <c r="C133" s="74" t="s">
        <v>349</v>
      </c>
      <c r="D133" s="74" t="s">
        <v>290</v>
      </c>
      <c r="E133" s="75" t="s">
        <v>77</v>
      </c>
    </row>
    <row r="134" spans="1:5" x14ac:dyDescent="0.25">
      <c r="A134" s="71" t="str">
        <f t="shared" si="0"/>
        <v>i.4. Gerinti institucijų, atsakingų už augalų ir gyvūnų ligų prevenciją ir kontrolę, aprūpinimą įranga</v>
      </c>
      <c r="B134" s="73" t="s">
        <v>350</v>
      </c>
      <c r="C134" s="74" t="s">
        <v>351</v>
      </c>
      <c r="D134" s="74" t="s">
        <v>290</v>
      </c>
      <c r="E134" s="75" t="s">
        <v>76</v>
      </c>
    </row>
    <row r="135" spans="1:5" x14ac:dyDescent="0.25">
      <c r="A135" s="71" t="str">
        <f t="shared" si="0"/>
        <v>i.5. Stiprinti prevencinių biosaugos priemonių taikymą, mažinant gyvulių infekcinių susirgimų riziką</v>
      </c>
      <c r="B135" s="73" t="s">
        <v>352</v>
      </c>
      <c r="C135" s="74" t="s">
        <v>353</v>
      </c>
      <c r="D135" s="74" t="s">
        <v>285</v>
      </c>
      <c r="E135" s="75" t="s">
        <v>77</v>
      </c>
    </row>
    <row r="136" spans="1:5" x14ac:dyDescent="0.25">
      <c r="A136" s="71" t="str">
        <f t="shared" si="0"/>
        <v>k.1. Didinti žinių ir inovacijų sklaidą žemės ūkyje</v>
      </c>
      <c r="B136" s="73" t="s">
        <v>354</v>
      </c>
      <c r="C136" s="74" t="s">
        <v>355</v>
      </c>
      <c r="D136" s="74" t="s">
        <v>356</v>
      </c>
      <c r="E136" s="75" t="s">
        <v>77</v>
      </c>
    </row>
    <row r="137" spans="1:5" x14ac:dyDescent="0.25">
      <c r="A137" s="71" t="str">
        <f t="shared" si="0"/>
        <v>k.2. Didinti konsultavimo paslaugų formų įvairovę, geriau užtikrinti jų atitikimą ūkininkų poreikiams</v>
      </c>
      <c r="B137" s="73" t="s">
        <v>357</v>
      </c>
      <c r="C137" s="74" t="s">
        <v>358</v>
      </c>
      <c r="D137" s="74" t="s">
        <v>356</v>
      </c>
      <c r="E137" s="75" t="s">
        <v>77</v>
      </c>
    </row>
    <row r="138" spans="1:5" x14ac:dyDescent="0.25">
      <c r="A138" s="71" t="str">
        <f t="shared" si="0"/>
        <v>k.3. Užtikrinti aukštą konsultantų kompetenciją ir jų teikiamų konsultacijų kokybę</v>
      </c>
      <c r="B138" s="73" t="s">
        <v>359</v>
      </c>
      <c r="C138" s="74" t="s">
        <v>360</v>
      </c>
      <c r="D138" s="74" t="s">
        <v>356</v>
      </c>
      <c r="E138" s="75" t="s">
        <v>77</v>
      </c>
    </row>
    <row r="139" spans="1:5" x14ac:dyDescent="0.25">
      <c r="A139" s="71" t="str">
        <f t="shared" si="0"/>
        <v xml:space="preserve">k.4. Mažinti skaitmeninę atskirtį žemės ūkyje ir kaimo vietovėse </v>
      </c>
      <c r="B139" s="73" t="s">
        <v>361</v>
      </c>
      <c r="C139" s="74" t="s">
        <v>362</v>
      </c>
      <c r="D139" s="74" t="s">
        <v>356</v>
      </c>
      <c r="E139" s="75" t="s">
        <v>77</v>
      </c>
    </row>
    <row r="140" spans="1:5" x14ac:dyDescent="0.25">
      <c r="A140" s="71" t="str">
        <f t="shared" si="0"/>
        <v xml:space="preserve">. </v>
      </c>
      <c r="B140" s="73"/>
      <c r="C140" s="74"/>
      <c r="D140" s="74"/>
      <c r="E140" s="75"/>
    </row>
    <row r="141" spans="1:5" x14ac:dyDescent="0.25">
      <c r="A141" s="71" t="str">
        <f t="shared" si="0"/>
        <v xml:space="preserve">. </v>
      </c>
      <c r="B141" s="73"/>
      <c r="C141" s="74"/>
      <c r="D141" s="74"/>
      <c r="E141" s="75"/>
    </row>
    <row r="142" spans="1:5" x14ac:dyDescent="0.25">
      <c r="A142" s="71" t="str">
        <f t="shared" si="0"/>
        <v xml:space="preserve">. </v>
      </c>
      <c r="B142" s="73"/>
      <c r="C142" s="74"/>
      <c r="D142" s="74"/>
      <c r="E142" s="75"/>
    </row>
    <row r="143" spans="1:5" x14ac:dyDescent="0.25">
      <c r="A143" s="71" t="str">
        <f t="shared" si="0"/>
        <v xml:space="preserve">. </v>
      </c>
      <c r="B143" s="73"/>
      <c r="C143" s="74"/>
      <c r="D143" s="74"/>
      <c r="E143" s="75"/>
    </row>
    <row r="144" spans="1:5" x14ac:dyDescent="0.25">
      <c r="A144" s="76" t="str">
        <f t="shared" si="0"/>
        <v xml:space="preserve">. </v>
      </c>
      <c r="B144" s="77"/>
      <c r="C144" s="78"/>
      <c r="D144" s="78"/>
      <c r="E144" s="79"/>
    </row>
  </sheetData>
  <sheetProtection algorithmName="SHA-512" hashValue="KoJAzciWhN1ZPIuMuE1Uj3PP/ugKySxTKYNK78POxDImLmA1vkqWRJC84jEiLJmeNwAPgVt8r938yhQFibqQwQ==" saltValue="Ksbo6afD3ctP70QbhK+F6w==" spinCount="100000" sheet="1" objects="1" scenarios="1"/>
  <phoneticPr fontId="8" type="noConversion"/>
  <pageMargins left="0.7" right="0.7" top="0.75" bottom="0.75" header="0.3" footer="0.3"/>
  <pageSetup paperSize="9" orientation="portrait" horizontalDpi="4294967293"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26</vt:i4>
      </vt:variant>
      <vt:variant>
        <vt:lpstr>Įvardytieji diapazonai</vt:lpstr>
      </vt:variant>
      <vt:variant>
        <vt:i4>35</vt:i4>
      </vt:variant>
    </vt:vector>
  </HeadingPairs>
  <TitlesOfParts>
    <vt:vector size="61" baseType="lpstr">
      <vt:lpstr>Instrukcija</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4.1</vt:lpstr>
      <vt:lpstr>10.1</vt:lpstr>
      <vt:lpstr>10.2</vt:lpstr>
      <vt:lpstr>11.1</vt:lpstr>
      <vt:lpstr>15.1</vt:lpstr>
      <vt:lpstr>Sąrašai</vt:lpstr>
      <vt:lpstr>Lapas1</vt:lpstr>
      <vt:lpstr>'1'!Print_Area</vt:lpstr>
      <vt:lpstr>'10'!Print_Area</vt:lpstr>
      <vt:lpstr>'10.1'!Print_Area</vt:lpstr>
      <vt:lpstr>'11'!Print_Area</vt:lpstr>
      <vt:lpstr>'11.1'!Print_Area</vt:lpstr>
      <vt:lpstr>'12'!Print_Area</vt:lpstr>
      <vt:lpstr>'13'!Print_Area</vt:lpstr>
      <vt:lpstr>'14'!Print_Area</vt:lpstr>
      <vt:lpstr>'15'!Print_Area</vt:lpstr>
      <vt:lpstr>'16'!Print_Area</vt:lpstr>
      <vt:lpstr>'17'!Print_Area</vt:lpstr>
      <vt:lpstr>'18'!Print_Area</vt:lpstr>
      <vt:lpstr>'2'!Print_Area</vt:lpstr>
      <vt:lpstr>'3'!Print_Area</vt:lpstr>
      <vt:lpstr>'4'!Print_Area</vt:lpstr>
      <vt:lpstr>'4.1'!Print_Area</vt:lpstr>
      <vt:lpstr>'5'!Print_Area</vt:lpstr>
      <vt:lpstr>'6'!Print_Area</vt:lpstr>
      <vt:lpstr>'7'!Print_Area</vt:lpstr>
      <vt:lpstr>'8'!Print_Area</vt:lpstr>
      <vt:lpstr>'9'!Print_Area</vt:lpstr>
      <vt:lpstr>'10'!Print_Titles</vt:lpstr>
      <vt:lpstr>'10.1'!Print_Titles</vt:lpstr>
      <vt:lpstr>'11'!Print_Titles</vt:lpstr>
      <vt:lpstr>'11.1'!Print_Titles</vt:lpstr>
      <vt:lpstr>'12'!Print_Titles</vt:lpstr>
      <vt:lpstr>'13'!Print_Titles</vt:lpstr>
      <vt:lpstr>'14'!Print_Titles</vt:lpstr>
      <vt:lpstr>'15'!Print_Titles</vt:lpstr>
      <vt:lpstr>'2'!Print_Titles</vt:lpstr>
      <vt:lpstr>'4'!Print_Titles</vt:lpstr>
      <vt:lpstr>'6'!Print_Titles</vt:lpstr>
      <vt:lpstr>'7'!Print_Titles</vt:lpstr>
      <vt:lpstr>'8'!Print_Titles</vt:lpstr>
      <vt:lpstr>'9'!Print_Titles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Neringa</dc:creator>
  <cp:lastModifiedBy>Ineta Petraškienė</cp:lastModifiedBy>
  <cp:lastPrinted>2026-09-25T10:35:05Z</cp:lastPrinted>
  <dcterms:created xsi:type="dcterms:W3CDTF">2022-07-05T10:44:58Z</dcterms:created>
  <dcterms:modified xsi:type="dcterms:W3CDTF">2026-10-01T10:10:26Z</dcterms:modified>
</cp:coreProperties>
</file>